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ndusharm\Documents\"/>
    </mc:Choice>
  </mc:AlternateContent>
  <xr:revisionPtr revIDLastSave="0" documentId="8_{EE31988E-3FA1-4D26-8656-7F38F4E8EA1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udget Worksheet" sheetId="1" r:id="rId1"/>
    <sheet name="Sheet1" sheetId="3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'Budget Worksheet'!$A$1:$E$121</definedName>
    <definedName name="_xlnm.Print_Area" localSheetId="1">Sheet1!$A$1:$M$158</definedName>
    <definedName name="_xlnm.Print_Titles" localSheetId="1">Sheet1!$A:$D,Sheet1!$1:$1</definedName>
    <definedName name="QB_COLUMN_2921" localSheetId="1" hidden="1">Sheet1!$E$1</definedName>
    <definedName name="QB_COLUMN_2922" localSheetId="1" hidden="1">Sheet1!$G$1</definedName>
    <definedName name="QB_COLUMN_2923" localSheetId="1" hidden="1">Sheet1!$I$1</definedName>
    <definedName name="QB_COLUMN_2924" localSheetId="1" hidden="1">Sheet1!$K$1</definedName>
    <definedName name="QB_COLUMN_2930" localSheetId="1" hidden="1">Sheet1!#REF!</definedName>
    <definedName name="QB_DATA_0" localSheetId="1" hidden="1">Sheet1!$4:$4,Sheet1!$5:$5,Sheet1!$6:$6,Sheet1!$7:$7,Sheet1!$8:$8,Sheet1!$9:$9,Sheet1!$12:$12,Sheet1!$13:$13,Sheet1!$14:$14,Sheet1!$16:$16,Sheet1!$18:$18,Sheet1!$19:$19,Sheet1!$22:$22,Sheet1!$23:$23,Sheet1!$26:$26,Sheet1!$27:$27</definedName>
    <definedName name="QB_DATA_1" localSheetId="1" hidden="1">Sheet1!$28:$28,Sheet1!$31:$31,Sheet1!$32:$32,Sheet1!$35:$35,Sheet1!$38:$38,Sheet1!$39:$39,Sheet1!$40:$40,Sheet1!$41:$41,Sheet1!$42:$42,Sheet1!$45:$45,Sheet1!$46:$46,Sheet1!$47:$47,Sheet1!$51:$51,Sheet1!$53:$53,Sheet1!$55:$55,Sheet1!$57:$57</definedName>
    <definedName name="QB_DATA_2" localSheetId="1" hidden="1">Sheet1!$60:$60,Sheet1!$61:$61,Sheet1!$64:$64,Sheet1!$65:$65,Sheet1!$67:$67,Sheet1!$68:$68,Sheet1!$74:$74,Sheet1!$75:$75,Sheet1!$77:$77,Sheet1!$78:$78,Sheet1!$79:$79,Sheet1!$80:$80,Sheet1!$81:$81,Sheet1!$83:$83,Sheet1!$85:$85,Sheet1!$86:$86</definedName>
    <definedName name="QB_DATA_3" localSheetId="1" hidden="1">Sheet1!$87:$87,Sheet1!$88:$88,Sheet1!$89:$89,Sheet1!$90:$90,Sheet1!$92:$92,Sheet1!$93:$93,Sheet1!$94:$94,Sheet1!$97:$97,Sheet1!$98:$98,Sheet1!$99:$99,Sheet1!$100:$100,Sheet1!$101:$101,Sheet1!$102:$102,Sheet1!$105:$105,Sheet1!$106:$106,Sheet1!$107:$107</definedName>
    <definedName name="QB_DATA_4" localSheetId="1" hidden="1">Sheet1!$108:$108,Sheet1!$109:$109,Sheet1!$113:$113,Sheet1!$114:$114,Sheet1!$117:$117,Sheet1!$120:$120,Sheet1!$123:$123,Sheet1!$124:$124,Sheet1!$125:$125,Sheet1!$126:$126,Sheet1!$128:$128,Sheet1!$129:$129,Sheet1!$130:$130,Sheet1!$131:$131,Sheet1!$132:$132,Sheet1!$134:$134</definedName>
    <definedName name="QB_DATA_5" localSheetId="1" hidden="1">Sheet1!$135:$135,Sheet1!$139:$139,Sheet1!$140:$140,Sheet1!$141:$141,Sheet1!$144:$144,Sheet1!$145:$145,Sheet1!$146:$146,Sheet1!$149:$149,Sheet1!$150:$150,Sheet1!$151:$151,Sheet1!$152:$152,Sheet1!$153:$153,Sheet1!$155:$155,Sheet1!$156:$156,Sheet1!$157:$157</definedName>
    <definedName name="QB_FORMULA_0" localSheetId="1" hidden="1">Sheet1!#REF!,Sheet1!#REF!,Sheet1!#REF!,Sheet1!#REF!,Sheet1!#REF!,Sheet1!#REF!,Sheet1!$E$10,Sheet1!$G$10,Sheet1!$I$10,Sheet1!$K$10,Sheet1!#REF!,Sheet1!#REF!,Sheet1!#REF!,Sheet1!#REF!,Sheet1!$E$15,Sheet1!$G$15</definedName>
    <definedName name="QB_FORMULA_1" localSheetId="1" hidden="1">Sheet1!$I$15,Sheet1!$K$15,Sheet1!#REF!,Sheet1!#REF!,Sheet1!#REF!,Sheet1!#REF!,Sheet1!$E$20,Sheet1!$G$20,Sheet1!$I$20,Sheet1!$K$20,Sheet1!#REF!,Sheet1!#REF!,Sheet1!#REF!,Sheet1!$E$24,Sheet1!$G$24,Sheet1!$I$24</definedName>
    <definedName name="QB_FORMULA_10" localSheetId="1" hidden="1">Sheet1!#REF!,Sheet1!#REF!,Sheet1!#REF!,Sheet1!#REF!,Sheet1!#REF!,Sheet1!#REF!,Sheet1!$E$110,Sheet1!$G$110,Sheet1!$I$110,Sheet1!$K$110,Sheet1!#REF!,Sheet1!#REF!,Sheet1!#REF!,Sheet1!$E$115,Sheet1!$G$115,Sheet1!$I$115</definedName>
    <definedName name="QB_FORMULA_11" localSheetId="1" hidden="1">Sheet1!$K$115,Sheet1!#REF!,Sheet1!#REF!,Sheet1!$E$118,Sheet1!$G$118,Sheet1!$I$118,Sheet1!$K$118,Sheet1!#REF!,Sheet1!$E$119,Sheet1!$G$119,Sheet1!$I$119,Sheet1!$K$119,Sheet1!#REF!,Sheet1!#REF!,Sheet1!#REF!,Sheet1!#REF!</definedName>
    <definedName name="QB_FORMULA_12" localSheetId="1" hidden="1">Sheet1!#REF!,Sheet1!#REF!,Sheet1!$E$127,Sheet1!$G$127,Sheet1!$I$127,Sheet1!$K$127,Sheet1!#REF!,Sheet1!#REF!,Sheet1!#REF!,Sheet1!#REF!,Sheet1!#REF!,Sheet1!#REF!,Sheet1!#REF!,Sheet1!#REF!,Sheet1!$E$136,Sheet1!$G$136</definedName>
    <definedName name="QB_FORMULA_13" localSheetId="1" hidden="1">Sheet1!$I$136,Sheet1!$K$136,Sheet1!#REF!,Sheet1!$E$137,Sheet1!$G$137,Sheet1!$I$137,Sheet1!$K$137,Sheet1!#REF!,Sheet1!#REF!,Sheet1!#REF!,Sheet1!#REF!,Sheet1!$E$142,Sheet1!$G$142,Sheet1!$I$142,Sheet1!$K$142,Sheet1!#REF!</definedName>
    <definedName name="QB_FORMULA_14" localSheetId="1" hidden="1">Sheet1!#REF!,Sheet1!#REF!,Sheet1!#REF!,Sheet1!$E$147,Sheet1!$G$147,Sheet1!$I$147,Sheet1!$K$147,Sheet1!#REF!,Sheet1!#REF!,Sheet1!#REF!,Sheet1!#REF!,Sheet1!#REF!,Sheet1!#REF!,Sheet1!$E$154,Sheet1!$G$154,Sheet1!$I$154</definedName>
    <definedName name="QB_FORMULA_15" localSheetId="1" hidden="1">Sheet1!$K$154,Sheet1!#REF!,Sheet1!#REF!,Sheet1!#REF!,Sheet1!#REF!,Sheet1!$E$158,Sheet1!$G$158,Sheet1!$I$158,Sheet1!$K$158,Sheet1!#REF!,Sheet1!$E$159,Sheet1!$G$159,Sheet1!$I$159,Sheet1!$K$159,Sheet1!#REF!</definedName>
    <definedName name="QB_FORMULA_2" localSheetId="1" hidden="1">Sheet1!$K$24,Sheet1!#REF!,Sheet1!#REF!,Sheet1!#REF!,Sheet1!#REF!,Sheet1!$E$29,Sheet1!$G$29,Sheet1!$I$29,Sheet1!$K$29,Sheet1!#REF!,Sheet1!#REF!,Sheet1!#REF!,Sheet1!$E$33,Sheet1!$G$33,Sheet1!$I$33,Sheet1!$K$33</definedName>
    <definedName name="QB_FORMULA_3" localSheetId="1" hidden="1">Sheet1!#REF!,Sheet1!#REF!,Sheet1!$E$36,Sheet1!$G$36,Sheet1!$I$36,Sheet1!$K$36,Sheet1!#REF!,Sheet1!#REF!,Sheet1!#REF!,Sheet1!#REF!,Sheet1!#REF!,Sheet1!#REF!,Sheet1!$E$43,Sheet1!$G$43,Sheet1!$I$43,Sheet1!$K$43</definedName>
    <definedName name="QB_FORMULA_4" localSheetId="1" hidden="1">Sheet1!#REF!,Sheet1!#REF!,Sheet1!#REF!,Sheet1!#REF!,Sheet1!$E$48,Sheet1!$G$48,Sheet1!$I$48,Sheet1!$K$48,Sheet1!#REF!,Sheet1!#REF!,Sheet1!#REF!,Sheet1!$E$54,Sheet1!$G$54,Sheet1!$I$54,Sheet1!$K$54,Sheet1!#REF!</definedName>
    <definedName name="QB_FORMULA_5" localSheetId="1" hidden="1">Sheet1!#REF!,Sheet1!$E$56,Sheet1!$G$56,Sheet1!$I$56,Sheet1!$K$56,Sheet1!#REF!,Sheet1!#REF!,Sheet1!$E$58,Sheet1!$G$58,Sheet1!$I$58,Sheet1!$K$58,Sheet1!#REF!,Sheet1!#REF!,Sheet1!#REF!,Sheet1!$E$62,Sheet1!$G$62</definedName>
    <definedName name="QB_FORMULA_6" localSheetId="1" hidden="1">Sheet1!$I$62,Sheet1!$K$62,Sheet1!#REF!,Sheet1!#REF!,Sheet1!#REF!,Sheet1!$E$66,Sheet1!$G$66,Sheet1!$I$66,Sheet1!$K$66,Sheet1!#REF!,Sheet1!#REF!,Sheet1!#REF!,Sheet1!$E$69,Sheet1!$G$69,Sheet1!$I$69,Sheet1!$K$69</definedName>
    <definedName name="QB_FORMULA_7" localSheetId="1" hidden="1">Sheet1!#REF!,Sheet1!$E$70,Sheet1!$G$70,Sheet1!$I$70,Sheet1!$K$70,Sheet1!#REF!,Sheet1!#REF!,Sheet1!#REF!,Sheet1!#REF!,Sheet1!#REF!,Sheet1!#REF!,Sheet1!#REF!,Sheet1!#REF!,Sheet1!$E$82,Sheet1!$G$82,Sheet1!$I$82</definedName>
    <definedName name="QB_FORMULA_8" localSheetId="1" hidden="1">Sheet1!$K$82,Sheet1!#REF!,Sheet1!#REF!,Sheet1!#REF!,Sheet1!#REF!,Sheet1!#REF!,Sheet1!#REF!,Sheet1!#REF!,Sheet1!#REF!,Sheet1!$E$91,Sheet1!$G$91,Sheet1!$I$91,Sheet1!$K$91,Sheet1!#REF!,Sheet1!#REF!,Sheet1!#REF!</definedName>
    <definedName name="QB_FORMULA_9" localSheetId="1" hidden="1">Sheet1!#REF!,Sheet1!$E$95,Sheet1!$G$95,Sheet1!$I$95,Sheet1!$K$95,Sheet1!#REF!,Sheet1!#REF!,Sheet1!#REF!,Sheet1!#REF!,Sheet1!#REF!,Sheet1!#REF!,Sheet1!#REF!,Sheet1!$E$103,Sheet1!$G$103,Sheet1!$I$103,Sheet1!$K$103</definedName>
    <definedName name="QB_ROW_100240" localSheetId="1" hidden="1">Sheet1!$B$141</definedName>
    <definedName name="QB_ROW_101030" localSheetId="1" hidden="1">Sheet1!$A$143</definedName>
    <definedName name="QB_ROW_101330" localSheetId="1" hidden="1">Sheet1!$A$147</definedName>
    <definedName name="QB_ROW_102240" localSheetId="1" hidden="1">Sheet1!$B$145</definedName>
    <definedName name="QB_ROW_103240" localSheetId="1" hidden="1">Sheet1!$B$146</definedName>
    <definedName name="QB_ROW_104030" localSheetId="1" hidden="1">Sheet1!$A$148</definedName>
    <definedName name="QB_ROW_104330" localSheetId="1" hidden="1">Sheet1!$A$154</definedName>
    <definedName name="QB_ROW_105240" localSheetId="1" hidden="1">Sheet1!$B$149</definedName>
    <definedName name="QB_ROW_106240" localSheetId="1" hidden="1">Sheet1!$B$151</definedName>
    <definedName name="QB_ROW_107240" localSheetId="1" hidden="1">Sheet1!$B$152</definedName>
    <definedName name="QB_ROW_108240" localSheetId="1" hidden="1">Sheet1!$B$153</definedName>
    <definedName name="QB_ROW_109230" localSheetId="1" hidden="1">Sheet1!$A$155</definedName>
    <definedName name="QB_ROW_110030" localSheetId="1" hidden="1">Sheet1!$A$25</definedName>
    <definedName name="QB_ROW_110240" localSheetId="1" hidden="1">Sheet1!$B$28</definedName>
    <definedName name="QB_ROW_110330" localSheetId="1" hidden="1">Sheet1!$A$29</definedName>
    <definedName name="QB_ROW_111240" localSheetId="1" hidden="1">Sheet1!$B$26</definedName>
    <definedName name="QB_ROW_113240" localSheetId="1" hidden="1">Sheet1!$B$27</definedName>
    <definedName name="QB_ROW_114230" localSheetId="1" hidden="1">Sheet1!$A$120</definedName>
    <definedName name="QB_ROW_120240" localSheetId="1" hidden="1">Sheet1!$B$19</definedName>
    <definedName name="QB_ROW_121240" localSheetId="1" hidden="1">Sheet1!$B$97</definedName>
    <definedName name="QB_ROW_123240" localSheetId="1" hidden="1">Sheet1!$B$98</definedName>
    <definedName name="QB_ROW_125240" localSheetId="1" hidden="1">Sheet1!$B$144</definedName>
    <definedName name="QB_ROW_126230" localSheetId="1" hidden="1">Sheet1!$A$157</definedName>
    <definedName name="QB_ROW_127240" localSheetId="1" hidden="1">Sheet1!$B$128</definedName>
    <definedName name="QB_ROW_129230" localSheetId="1" hidden="1">Sheet1!$A$68</definedName>
    <definedName name="QB_ROW_132250" localSheetId="1" hidden="1">Sheet1!$C$89</definedName>
    <definedName name="QB_ROW_133240" localSheetId="1" hidden="1">Sheet1!$B$150</definedName>
    <definedName name="QB_ROW_134250" localSheetId="1" hidden="1">Sheet1!$C$117</definedName>
    <definedName name="QB_ROW_135240" localSheetId="1" hidden="1">Sheet1!$B$139</definedName>
    <definedName name="QB_ROW_138030" localSheetId="1" hidden="1">Sheet1!$A$34</definedName>
    <definedName name="QB_ROW_138330" localSheetId="1" hidden="1">Sheet1!$A$36</definedName>
    <definedName name="QB_ROW_139240" localSheetId="1" hidden="1">Sheet1!$B$35</definedName>
    <definedName name="QB_ROW_145240" localSheetId="1" hidden="1">Sheet1!$B$99</definedName>
    <definedName name="QB_ROW_151250" localSheetId="1" hidden="1">Sheet1!$C$134</definedName>
    <definedName name="QB_ROW_154240" localSheetId="1" hidden="1">Sheet1!$B$75</definedName>
    <definedName name="QB_ROW_155240" localSheetId="1" hidden="1">Sheet1!$B$74</definedName>
    <definedName name="QB_ROW_161240" localSheetId="1" hidden="1">Sheet1!$B$5</definedName>
    <definedName name="QB_ROW_162240" localSheetId="1" hidden="1">Sheet1!$B$7</definedName>
    <definedName name="QB_ROW_165240" localSheetId="1" hidden="1">Sheet1!$B$65</definedName>
    <definedName name="QB_ROW_166240" localSheetId="1" hidden="1">Sheet1!$B$9</definedName>
    <definedName name="QB_ROW_18240" localSheetId="1" hidden="1">Sheet1!$B$4</definedName>
    <definedName name="QB_ROW_18301" localSheetId="1" hidden="1">Sheet1!$B$159</definedName>
    <definedName name="QB_ROW_19030" localSheetId="1" hidden="1">Sheet1!$A$3</definedName>
    <definedName name="QB_ROW_19330" localSheetId="1" hidden="1">Sheet1!$A$10</definedName>
    <definedName name="QB_ROW_20022" localSheetId="1" hidden="1">Sheet1!$A$2</definedName>
    <definedName name="QB_ROW_20240" localSheetId="1" hidden="1">Sheet1!$B$6</definedName>
    <definedName name="QB_ROW_20322" localSheetId="1" hidden="1">Sheet1!$A$69</definedName>
    <definedName name="QB_ROW_21022" localSheetId="1" hidden="1">Sheet1!$A$72</definedName>
    <definedName name="QB_ROW_21240" localSheetId="1" hidden="1">Sheet1!$B$8</definedName>
    <definedName name="QB_ROW_21322" localSheetId="1" hidden="1">Sheet1!$B$158</definedName>
    <definedName name="QB_ROW_22030" localSheetId="1" hidden="1">Sheet1!$A$11</definedName>
    <definedName name="QB_ROW_22330" localSheetId="1" hidden="1">Sheet1!$A$15</definedName>
    <definedName name="QB_ROW_23240" localSheetId="1" hidden="1">Sheet1!$B$12</definedName>
    <definedName name="QB_ROW_24240" localSheetId="1" hidden="1">Sheet1!$B$13</definedName>
    <definedName name="QB_ROW_25240" localSheetId="1" hidden="1">Sheet1!$B$14</definedName>
    <definedName name="QB_ROW_26230" localSheetId="1" hidden="1">Sheet1!$A$16</definedName>
    <definedName name="QB_ROW_27030" localSheetId="1" hidden="1">Sheet1!$A$17</definedName>
    <definedName name="QB_ROW_27330" localSheetId="1" hidden="1">Sheet1!$A$20</definedName>
    <definedName name="QB_ROW_28240" localSheetId="1" hidden="1">Sheet1!$B$18</definedName>
    <definedName name="QB_ROW_29030" localSheetId="1" hidden="1">Sheet1!$A$21</definedName>
    <definedName name="QB_ROW_29330" localSheetId="1" hidden="1">Sheet1!$A$24</definedName>
    <definedName name="QB_ROW_30240" localSheetId="1" hidden="1">Sheet1!$B$22</definedName>
    <definedName name="QB_ROW_31240" localSheetId="1" hidden="1">Sheet1!$B$23</definedName>
    <definedName name="QB_ROW_32030" localSheetId="1" hidden="1">Sheet1!$A$30</definedName>
    <definedName name="QB_ROW_32240" localSheetId="1" hidden="1">Sheet1!$B$32</definedName>
    <definedName name="QB_ROW_32330" localSheetId="1" hidden="1">Sheet1!$A$33</definedName>
    <definedName name="QB_ROW_33240" localSheetId="1" hidden="1">Sheet1!$B$31</definedName>
    <definedName name="QB_ROW_34240" localSheetId="1" hidden="1">Sheet1!$B$39</definedName>
    <definedName name="QB_ROW_35030" localSheetId="1" hidden="1">Sheet1!$A$37</definedName>
    <definedName name="QB_ROW_35330" localSheetId="1" hidden="1">Sheet1!$A$43</definedName>
    <definedName name="QB_ROW_36240" localSheetId="1" hidden="1">Sheet1!$B$38</definedName>
    <definedName name="QB_ROW_37240" localSheetId="1" hidden="1">Sheet1!$B$40</definedName>
    <definedName name="QB_ROW_38240" localSheetId="1" hidden="1">Sheet1!$B$41</definedName>
    <definedName name="QB_ROW_39240" localSheetId="1" hidden="1">Sheet1!$B$42</definedName>
    <definedName name="QB_ROW_40030" localSheetId="1" hidden="1">Sheet1!$A$44</definedName>
    <definedName name="QB_ROW_40240" localSheetId="1" hidden="1">Sheet1!$B$47</definedName>
    <definedName name="QB_ROW_40330" localSheetId="1" hidden="1">Sheet1!$A$48</definedName>
    <definedName name="QB_ROW_41240" localSheetId="1" hidden="1">Sheet1!$B$45</definedName>
    <definedName name="QB_ROW_42240" localSheetId="1" hidden="1">Sheet1!$B$46</definedName>
    <definedName name="QB_ROW_4230" localSheetId="1" hidden="1">Sheet1!$A$156</definedName>
    <definedName name="QB_ROW_43030" localSheetId="1" hidden="1">Sheet1!$A$49</definedName>
    <definedName name="QB_ROW_43330" localSheetId="1" hidden="1">Sheet1!$A$58</definedName>
    <definedName name="QB_ROW_44040" localSheetId="1" hidden="1">Sheet1!$B$50</definedName>
    <definedName name="QB_ROW_44250" localSheetId="1" hidden="1">Sheet1!$C$55</definedName>
    <definedName name="QB_ROW_44340" localSheetId="1" hidden="1">Sheet1!$B$56</definedName>
    <definedName name="QB_ROW_45250" localSheetId="1" hidden="1">Sheet1!$C$51</definedName>
    <definedName name="QB_ROW_46050" localSheetId="1" hidden="1">Sheet1!$C$52</definedName>
    <definedName name="QB_ROW_46260" localSheetId="1" hidden="1">Sheet1!$D$53</definedName>
    <definedName name="QB_ROW_46350" localSheetId="1" hidden="1">Sheet1!$C$54</definedName>
    <definedName name="QB_ROW_47240" localSheetId="1" hidden="1">Sheet1!$B$57</definedName>
    <definedName name="QB_ROW_48030" localSheetId="1" hidden="1">Sheet1!$A$59</definedName>
    <definedName name="QB_ROW_48330" localSheetId="1" hidden="1">Sheet1!$A$62</definedName>
    <definedName name="QB_ROW_49240" localSheetId="1" hidden="1">Sheet1!$B$60</definedName>
    <definedName name="QB_ROW_50240" localSheetId="1" hidden="1">Sheet1!$B$61</definedName>
    <definedName name="QB_ROW_51030" localSheetId="1" hidden="1">Sheet1!$A$63</definedName>
    <definedName name="QB_ROW_51330" localSheetId="1" hidden="1">Sheet1!$A$66</definedName>
    <definedName name="QB_ROW_52240" localSheetId="1" hidden="1">Sheet1!$B$64</definedName>
    <definedName name="QB_ROW_53230" localSheetId="1" hidden="1">Sheet1!$A$67</definedName>
    <definedName name="QB_ROW_54030" localSheetId="1" hidden="1">Sheet1!$A$73</definedName>
    <definedName name="QB_ROW_54240" localSheetId="1" hidden="1">Sheet1!$B$94</definedName>
    <definedName name="QB_ROW_54330" localSheetId="1" hidden="1">Sheet1!$A$95</definedName>
    <definedName name="QB_ROW_55030" localSheetId="1" hidden="1">Sheet1!$A$96</definedName>
    <definedName name="QB_ROW_55240" localSheetId="1" hidden="1">Sheet1!$B$102</definedName>
    <definedName name="QB_ROW_55330" localSheetId="1" hidden="1">Sheet1!$A$103</definedName>
    <definedName name="QB_ROW_57240" localSheetId="1" hidden="1">Sheet1!$B$100</definedName>
    <definedName name="QB_ROW_58240" localSheetId="1" hidden="1">Sheet1!$B$101</definedName>
    <definedName name="QB_ROW_59040" localSheetId="1" hidden="1">Sheet1!$B$76</definedName>
    <definedName name="QB_ROW_59250" localSheetId="1" hidden="1">Sheet1!$C$81</definedName>
    <definedName name="QB_ROW_59340" localSheetId="1" hidden="1">Sheet1!$B$82</definedName>
    <definedName name="QB_ROW_60250" localSheetId="1" hidden="1">Sheet1!$C$77</definedName>
    <definedName name="QB_ROW_61250" localSheetId="1" hidden="1">Sheet1!$C$78</definedName>
    <definedName name="QB_ROW_62250" localSheetId="1" hidden="1">Sheet1!$C$79</definedName>
    <definedName name="QB_ROW_63250" localSheetId="1" hidden="1">Sheet1!$C$80</definedName>
    <definedName name="QB_ROW_64240" localSheetId="1" hidden="1">Sheet1!$B$83</definedName>
    <definedName name="QB_ROW_65040" localSheetId="1" hidden="1">Sheet1!$B$84</definedName>
    <definedName name="QB_ROW_65340" localSheetId="1" hidden="1">Sheet1!$B$91</definedName>
    <definedName name="QB_ROW_66250" localSheetId="1" hidden="1">Sheet1!$C$85</definedName>
    <definedName name="QB_ROW_67250" localSheetId="1" hidden="1">Sheet1!$C$86</definedName>
    <definedName name="QB_ROW_68250" localSheetId="1" hidden="1">Sheet1!$C$87</definedName>
    <definedName name="QB_ROW_70250" localSheetId="1" hidden="1">Sheet1!$C$88</definedName>
    <definedName name="QB_ROW_71250" localSheetId="1" hidden="1">Sheet1!$C$90</definedName>
    <definedName name="QB_ROW_72240" localSheetId="1" hidden="1">Sheet1!$B$92</definedName>
    <definedName name="QB_ROW_73240" localSheetId="1" hidden="1">Sheet1!$B$93</definedName>
    <definedName name="QB_ROW_74030" localSheetId="1" hidden="1">Sheet1!$A$104</definedName>
    <definedName name="QB_ROW_74330" localSheetId="1" hidden="1">Sheet1!$A$110</definedName>
    <definedName name="QB_ROW_76240" localSheetId="1" hidden="1">Sheet1!$B$105</definedName>
    <definedName name="QB_ROW_77240" localSheetId="1" hidden="1">Sheet1!$B$106</definedName>
    <definedName name="QB_ROW_78240" localSheetId="1" hidden="1">Sheet1!$B$107</definedName>
    <definedName name="QB_ROW_79240" localSheetId="1" hidden="1">Sheet1!$B$108</definedName>
    <definedName name="QB_ROW_80240" localSheetId="1" hidden="1">Sheet1!$B$109</definedName>
    <definedName name="QB_ROW_81030" localSheetId="1" hidden="1">Sheet1!$A$111</definedName>
    <definedName name="QB_ROW_81330" localSheetId="1" hidden="1">Sheet1!$A$119</definedName>
    <definedName name="QB_ROW_82040" localSheetId="1" hidden="1">Sheet1!$B$112</definedName>
    <definedName name="QB_ROW_82250" localSheetId="1" hidden="1">Sheet1!$C$114</definedName>
    <definedName name="QB_ROW_82340" localSheetId="1" hidden="1">Sheet1!$B$115</definedName>
    <definedName name="QB_ROW_83250" localSheetId="1" hidden="1">Sheet1!$C$113</definedName>
    <definedName name="QB_ROW_84040" localSheetId="1" hidden="1">Sheet1!$B$116</definedName>
    <definedName name="QB_ROW_84340" localSheetId="1" hidden="1">Sheet1!$B$118</definedName>
    <definedName name="QB_ROW_86311" localSheetId="1" hidden="1">Sheet1!$A$70</definedName>
    <definedName name="QB_ROW_87030" localSheetId="1" hidden="1">Sheet1!$A$121</definedName>
    <definedName name="QB_ROW_87330" localSheetId="1" hidden="1">Sheet1!$A$137</definedName>
    <definedName name="QB_ROW_88040" localSheetId="1" hidden="1">Sheet1!$B$122</definedName>
    <definedName name="QB_ROW_88250" localSheetId="1" hidden="1">Sheet1!$C$126</definedName>
    <definedName name="QB_ROW_88340" localSheetId="1" hidden="1">Sheet1!$B$127</definedName>
    <definedName name="QB_ROW_90250" localSheetId="1" hidden="1">Sheet1!$C$123</definedName>
    <definedName name="QB_ROW_91250" localSheetId="1" hidden="1">Sheet1!$C$124</definedName>
    <definedName name="QB_ROW_92250" localSheetId="1" hidden="1">Sheet1!$C$125</definedName>
    <definedName name="QB_ROW_93240" localSheetId="1" hidden="1">Sheet1!$B$129</definedName>
    <definedName name="QB_ROW_94240" localSheetId="1" hidden="1">Sheet1!$B$130</definedName>
    <definedName name="QB_ROW_95240" localSheetId="1" hidden="1">Sheet1!$B$131</definedName>
    <definedName name="QB_ROW_96240" localSheetId="1" hidden="1">Sheet1!$B$132</definedName>
    <definedName name="QB_ROW_97040" localSheetId="1" hidden="1">Sheet1!$B$133</definedName>
    <definedName name="QB_ROW_97250" localSheetId="1" hidden="1">Sheet1!$C$135</definedName>
    <definedName name="QB_ROW_97340" localSheetId="1" hidden="1">Sheet1!$B$136</definedName>
    <definedName name="QB_ROW_98030" localSheetId="1" hidden="1">Sheet1!$A$138</definedName>
    <definedName name="QB_ROW_98330" localSheetId="1" hidden="1">Sheet1!$A$142</definedName>
    <definedName name="QB_ROW_99240" localSheetId="1" hidden="1">Sheet1!$B$140</definedName>
    <definedName name="QBCANSUPPORTUPDATE" localSheetId="1">TRUE</definedName>
    <definedName name="QBCOMPANYFILENAME" localSheetId="1">"C:\Documents and Settings\All Users\Documents\Intuit\QuickBooks\Company Files\Centre Township Board of Supervisors 1.QBW"</definedName>
    <definedName name="QBENDDATE" localSheetId="1">20191231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"77dcd2b5f55242eaa1931588b4e72c8b"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7</definedName>
    <definedName name="QBSTARTDATE" localSheetId="1">20160101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6" i="1" l="1"/>
  <c r="E50" i="1"/>
  <c r="M156" i="3" l="1"/>
  <c r="M155" i="3"/>
  <c r="M154" i="3"/>
  <c r="K153" i="3"/>
  <c r="I153" i="3"/>
  <c r="G153" i="3"/>
  <c r="E153" i="3"/>
  <c r="M153" i="3" s="1"/>
  <c r="M152" i="3"/>
  <c r="M151" i="3"/>
  <c r="M150" i="3"/>
  <c r="M149" i="3"/>
  <c r="M148" i="3"/>
  <c r="K146" i="3"/>
  <c r="I146" i="3"/>
  <c r="G146" i="3"/>
  <c r="E146" i="3"/>
  <c r="M145" i="3"/>
  <c r="M144" i="3"/>
  <c r="M143" i="3"/>
  <c r="K141" i="3"/>
  <c r="I141" i="3"/>
  <c r="G141" i="3"/>
  <c r="E141" i="3"/>
  <c r="M141" i="3" s="1"/>
  <c r="M140" i="3"/>
  <c r="M139" i="3"/>
  <c r="M138" i="3"/>
  <c r="K135" i="3"/>
  <c r="I135" i="3"/>
  <c r="G135" i="3"/>
  <c r="E135" i="3"/>
  <c r="M134" i="3"/>
  <c r="M133" i="3"/>
  <c r="M131" i="3"/>
  <c r="M130" i="3"/>
  <c r="M129" i="3"/>
  <c r="M128" i="3"/>
  <c r="M127" i="3"/>
  <c r="K126" i="3"/>
  <c r="K136" i="3" s="1"/>
  <c r="I126" i="3"/>
  <c r="I136" i="3" s="1"/>
  <c r="G126" i="3"/>
  <c r="E126" i="3"/>
  <c r="M125" i="3"/>
  <c r="M124" i="3"/>
  <c r="M123" i="3"/>
  <c r="M122" i="3"/>
  <c r="M119" i="3"/>
  <c r="K117" i="3"/>
  <c r="I117" i="3"/>
  <c r="G117" i="3"/>
  <c r="E117" i="3"/>
  <c r="M116" i="3"/>
  <c r="K114" i="3"/>
  <c r="K118" i="3" s="1"/>
  <c r="I114" i="3"/>
  <c r="I118" i="3" s="1"/>
  <c r="G114" i="3"/>
  <c r="E114" i="3"/>
  <c r="M113" i="3"/>
  <c r="M112" i="3"/>
  <c r="K109" i="3"/>
  <c r="I109" i="3"/>
  <c r="G109" i="3"/>
  <c r="E109" i="3"/>
  <c r="M109" i="3" s="1"/>
  <c r="M108" i="3"/>
  <c r="M107" i="3"/>
  <c r="M106" i="3"/>
  <c r="M105" i="3"/>
  <c r="M104" i="3"/>
  <c r="K102" i="3"/>
  <c r="I102" i="3"/>
  <c r="G102" i="3"/>
  <c r="M102" i="3" s="1"/>
  <c r="E102" i="3"/>
  <c r="M101" i="3"/>
  <c r="M100" i="3"/>
  <c r="M99" i="3"/>
  <c r="M98" i="3"/>
  <c r="M97" i="3"/>
  <c r="M96" i="3"/>
  <c r="M93" i="3"/>
  <c r="M92" i="3"/>
  <c r="M91" i="3"/>
  <c r="K90" i="3"/>
  <c r="I90" i="3"/>
  <c r="G90" i="3"/>
  <c r="E90" i="3"/>
  <c r="M90" i="3" s="1"/>
  <c r="M89" i="3"/>
  <c r="M88" i="3"/>
  <c r="M87" i="3"/>
  <c r="M86" i="3"/>
  <c r="M85" i="3"/>
  <c r="M84" i="3"/>
  <c r="M82" i="3"/>
  <c r="K81" i="3"/>
  <c r="I81" i="3"/>
  <c r="G81" i="3"/>
  <c r="G94" i="3" s="1"/>
  <c r="E81" i="3"/>
  <c r="E94" i="3" s="1"/>
  <c r="M80" i="3"/>
  <c r="M79" i="3"/>
  <c r="M78" i="3"/>
  <c r="M77" i="3"/>
  <c r="M76" i="3"/>
  <c r="M74" i="3"/>
  <c r="M73" i="3"/>
  <c r="M68" i="3"/>
  <c r="M67" i="3"/>
  <c r="K66" i="3"/>
  <c r="I66" i="3"/>
  <c r="G66" i="3"/>
  <c r="E66" i="3"/>
  <c r="M65" i="3"/>
  <c r="M64" i="3"/>
  <c r="K62" i="3"/>
  <c r="I62" i="3"/>
  <c r="G62" i="3"/>
  <c r="E62" i="3"/>
  <c r="M61" i="3"/>
  <c r="M60" i="3"/>
  <c r="M57" i="3"/>
  <c r="M55" i="3"/>
  <c r="K54" i="3"/>
  <c r="K56" i="3" s="1"/>
  <c r="K58" i="3" s="1"/>
  <c r="I54" i="3"/>
  <c r="I56" i="3" s="1"/>
  <c r="I58" i="3" s="1"/>
  <c r="G54" i="3"/>
  <c r="G56" i="3" s="1"/>
  <c r="G58" i="3" s="1"/>
  <c r="E54" i="3"/>
  <c r="E56" i="3" s="1"/>
  <c r="M53" i="3"/>
  <c r="M51" i="3"/>
  <c r="K48" i="3"/>
  <c r="I48" i="3"/>
  <c r="G48" i="3"/>
  <c r="E48" i="3"/>
  <c r="M47" i="3"/>
  <c r="M46" i="3"/>
  <c r="M45" i="3"/>
  <c r="K43" i="3"/>
  <c r="I43" i="3"/>
  <c r="G43" i="3"/>
  <c r="E43" i="3"/>
  <c r="M42" i="3"/>
  <c r="M41" i="3"/>
  <c r="M40" i="3"/>
  <c r="M39" i="3"/>
  <c r="M38" i="3"/>
  <c r="K36" i="3"/>
  <c r="I36" i="3"/>
  <c r="G36" i="3"/>
  <c r="E36" i="3"/>
  <c r="M35" i="3"/>
  <c r="K33" i="3"/>
  <c r="I33" i="3"/>
  <c r="G33" i="3"/>
  <c r="E33" i="3"/>
  <c r="M32" i="3"/>
  <c r="M31" i="3"/>
  <c r="K29" i="3"/>
  <c r="I29" i="3"/>
  <c r="G29" i="3"/>
  <c r="E29" i="3"/>
  <c r="M29" i="3" s="1"/>
  <c r="M28" i="3"/>
  <c r="M27" i="3"/>
  <c r="M26" i="3"/>
  <c r="K24" i="3"/>
  <c r="I24" i="3"/>
  <c r="G24" i="3"/>
  <c r="E24" i="3"/>
  <c r="M23" i="3"/>
  <c r="M22" i="3"/>
  <c r="K20" i="3"/>
  <c r="I20" i="3"/>
  <c r="G20" i="3"/>
  <c r="E20" i="3"/>
  <c r="M20" i="3" s="1"/>
  <c r="M19" i="3"/>
  <c r="M18" i="3"/>
  <c r="M16" i="3"/>
  <c r="K15" i="3"/>
  <c r="I15" i="3"/>
  <c r="G15" i="3"/>
  <c r="E15" i="3"/>
  <c r="M15" i="3" s="1"/>
  <c r="M14" i="3"/>
  <c r="M13" i="3"/>
  <c r="M12" i="3"/>
  <c r="K10" i="3"/>
  <c r="K69" i="3" s="1"/>
  <c r="K70" i="3" s="1"/>
  <c r="I10" i="3"/>
  <c r="G10" i="3"/>
  <c r="E10" i="3"/>
  <c r="M9" i="3"/>
  <c r="M8" i="3"/>
  <c r="M7" i="3"/>
  <c r="M6" i="3"/>
  <c r="M5" i="3"/>
  <c r="M4" i="3"/>
  <c r="M24" i="3" l="1"/>
  <c r="M43" i="3"/>
  <c r="M62" i="3"/>
  <c r="I94" i="3"/>
  <c r="G118" i="3"/>
  <c r="M117" i="3"/>
  <c r="M146" i="3"/>
  <c r="E136" i="3"/>
  <c r="M136" i="3" s="1"/>
  <c r="G69" i="3"/>
  <c r="G70" i="3" s="1"/>
  <c r="M66" i="3"/>
  <c r="K94" i="3"/>
  <c r="K157" i="3" s="1"/>
  <c r="K158" i="3" s="1"/>
  <c r="G136" i="3"/>
  <c r="G157" i="3" s="1"/>
  <c r="I69" i="3"/>
  <c r="I70" i="3" s="1"/>
  <c r="I158" i="3" s="1"/>
  <c r="M36" i="3"/>
  <c r="M48" i="3"/>
  <c r="M114" i="3"/>
  <c r="M126" i="3"/>
  <c r="I157" i="3"/>
  <c r="M56" i="3"/>
  <c r="E58" i="3"/>
  <c r="M58" i="3" s="1"/>
  <c r="M94" i="3"/>
  <c r="M54" i="3"/>
  <c r="M33" i="3"/>
  <c r="E118" i="3"/>
  <c r="M118" i="3" s="1"/>
  <c r="M81" i="3"/>
  <c r="M10" i="3"/>
  <c r="M135" i="3"/>
  <c r="G158" i="3" l="1"/>
  <c r="E157" i="3"/>
  <c r="M157" i="3" s="1"/>
  <c r="E69" i="3"/>
  <c r="E70" i="3" l="1"/>
  <c r="M69" i="3"/>
  <c r="E158" i="3" l="1"/>
  <c r="M158" i="3" s="1"/>
  <c r="M70" i="3"/>
  <c r="E101" i="1" l="1"/>
  <c r="E111" i="1" l="1"/>
  <c r="E84" i="1"/>
  <c r="E81" i="1"/>
  <c r="E78" i="1"/>
  <c r="E46" i="1"/>
  <c r="E38" i="1"/>
  <c r="E31" i="1"/>
  <c r="E27" i="1"/>
  <c r="E24" i="1"/>
  <c r="E113" i="1" l="1"/>
  <c r="E52" i="1"/>
  <c r="E54" i="1" s="1"/>
  <c r="E115" i="1" l="1"/>
  <c r="E117" i="1" s="1"/>
</calcChain>
</file>

<file path=xl/sharedStrings.xml><?xml version="1.0" encoding="utf-8"?>
<sst xmlns="http://schemas.openxmlformats.org/spreadsheetml/2006/main" count="249" uniqueCount="249">
  <si>
    <t>ASSETS:</t>
  </si>
  <si>
    <t>Cash (Checking, Savings &amp; CDs)</t>
  </si>
  <si>
    <t>REVENUE:</t>
  </si>
  <si>
    <t>Real Estate Taxes - Current</t>
  </si>
  <si>
    <t>Real Estate Taxes - Prior Year</t>
  </si>
  <si>
    <t>Real Estate Taxes - Delinquent</t>
  </si>
  <si>
    <t>Per Capita Taxes - Current</t>
  </si>
  <si>
    <t>Per Capita Taxes - Prior Year</t>
  </si>
  <si>
    <t>Per Capita Taxes - Delinquent</t>
  </si>
  <si>
    <t>Real Estate Transfer Taxes</t>
  </si>
  <si>
    <t>Earned Income Taxes - Current</t>
  </si>
  <si>
    <t>Fines</t>
  </si>
  <si>
    <t>Interest Earnings (Sewer/State/Gen/CDs)</t>
  </si>
  <si>
    <t>Rents &amp; Royalties</t>
  </si>
  <si>
    <t>Liquid Fuels Tax</t>
  </si>
  <si>
    <t>Alcoholic Beverages License Tax</t>
  </si>
  <si>
    <t>Gen. Mun. Pension Sys. State Aid</t>
  </si>
  <si>
    <t>Foreign Fire Insurance Prem. Tax</t>
  </si>
  <si>
    <t>State Pymt. - Game Comm. Lands</t>
  </si>
  <si>
    <t>Zoning &amp; Subdivision Fees</t>
  </si>
  <si>
    <t>Fees for Engineering Review</t>
  </si>
  <si>
    <t>Sale of SLD Ordinance</t>
  </si>
  <si>
    <t>Septic Permits</t>
  </si>
  <si>
    <t>Use &amp; Occupancy Permits</t>
  </si>
  <si>
    <t>Sewer Use Charge</t>
  </si>
  <si>
    <t>TOTAL BUDGETED REVENUE</t>
  </si>
  <si>
    <t>TOTAL AVAILABLE FOR APPROPRIATION</t>
  </si>
  <si>
    <t>EXPENDITURES:</t>
  </si>
  <si>
    <t>Salaries of Elected Officials</t>
  </si>
  <si>
    <t>Dues, Subscriptions, Memberships</t>
  </si>
  <si>
    <t>Meetings, Conferences, Mileage</t>
  </si>
  <si>
    <t>Commission of Tax Collector</t>
  </si>
  <si>
    <t>403.20</t>
  </si>
  <si>
    <t>Supplies /stamps - Tax Collector</t>
  </si>
  <si>
    <t>Salary of Secretary</t>
  </si>
  <si>
    <t>405.21</t>
  </si>
  <si>
    <t>Printing, Advertising &amp; Binding</t>
  </si>
  <si>
    <t>Bonding - Secretary</t>
  </si>
  <si>
    <t>Safe Deposit Box Rent</t>
  </si>
  <si>
    <t>Engineer</t>
  </si>
  <si>
    <t>409.20</t>
  </si>
  <si>
    <t>Supplies - Building</t>
  </si>
  <si>
    <t>Supplies - Fuel Oil</t>
  </si>
  <si>
    <t>Comm. - Telephone &amp; Wireless</t>
  </si>
  <si>
    <t>Public Utility Services</t>
  </si>
  <si>
    <t>Building Repairs &amp; Maintenance</t>
  </si>
  <si>
    <t>Quarterly Sewer Usage</t>
  </si>
  <si>
    <t>430.10.</t>
  </si>
  <si>
    <t>Highway Wages</t>
  </si>
  <si>
    <t>Small Tools &amp; Equipment</t>
  </si>
  <si>
    <t>Transportation-Fuel</t>
  </si>
  <si>
    <t>430.74</t>
  </si>
  <si>
    <t>Machinery &amp; Equipment</t>
  </si>
  <si>
    <t>Snow &amp; Ice Removal - Supplies</t>
  </si>
  <si>
    <t>Traffic Signs - Supplies</t>
  </si>
  <si>
    <t>Repairs of Tools &amp; Machinery</t>
  </si>
  <si>
    <t>Maintenance &amp; Repairs of Roads</t>
  </si>
  <si>
    <t>439.00</t>
  </si>
  <si>
    <t>Resurfacing</t>
  </si>
  <si>
    <t>439.00.02</t>
  </si>
  <si>
    <t>Highway Construction - Bridges</t>
  </si>
  <si>
    <t>Swimming Pool Donation</t>
  </si>
  <si>
    <t>Contribution to Library</t>
  </si>
  <si>
    <t>Worker's Compensation Insurance</t>
  </si>
  <si>
    <t>Property/Casualty Insurance</t>
  </si>
  <si>
    <t>Fire Co. WC Ins.</t>
  </si>
  <si>
    <t>Health Insurance</t>
  </si>
  <si>
    <t>Life Insurance</t>
  </si>
  <si>
    <t>Weekly Disability Insurance</t>
  </si>
  <si>
    <t>Miscellaneous Expense</t>
  </si>
  <si>
    <t>TOTAL BUDGETED EXPENDITURES</t>
  </si>
  <si>
    <t>UNAPPROPRIATED EQUITY</t>
  </si>
  <si>
    <t>TOTAL APPROPRIATED AND UNAPPROPRIATED</t>
  </si>
  <si>
    <t>Travel exp./mileage reimbursements</t>
  </si>
  <si>
    <t>Budget</t>
  </si>
  <si>
    <t>Account Number</t>
  </si>
  <si>
    <t>Fire Tax - Current</t>
  </si>
  <si>
    <t>Fire Tax - Prior Year</t>
  </si>
  <si>
    <t>Fire Tax - Delinquent</t>
  </si>
  <si>
    <t>Sale of Fixed Assets</t>
  </si>
  <si>
    <t>Law - Professional Services (Solicitor)</t>
  </si>
  <si>
    <t>Computer /Software</t>
  </si>
  <si>
    <t>Supplies/Postage - Secretary</t>
  </si>
  <si>
    <t>Public Safety Fire to Vol. Fire Co. Tax/Forigen</t>
  </si>
  <si>
    <t>Cultural - Recreation (Recycling)</t>
  </si>
  <si>
    <t>Jan - Dec 16</t>
  </si>
  <si>
    <t>Jan - Dec 17</t>
  </si>
  <si>
    <t>Jan - Dec 18</t>
  </si>
  <si>
    <t>Jan - Dec 19</t>
  </si>
  <si>
    <t>4 Yr Average</t>
  </si>
  <si>
    <t>Income</t>
  </si>
  <si>
    <t>301 Real Property Taxes</t>
  </si>
  <si>
    <t>301.10 Real Estate Current</t>
  </si>
  <si>
    <t>301.13 Fire Tax Current</t>
  </si>
  <si>
    <t>301.20 RE Taxes Prior</t>
  </si>
  <si>
    <t>301.23 Fire Tax- Prior Yr</t>
  </si>
  <si>
    <t>301.30 RE Taxes Del.</t>
  </si>
  <si>
    <t>301.33 Fire Tax- delinquent</t>
  </si>
  <si>
    <t>Total 301 Real Property Taxes</t>
  </si>
  <si>
    <t>310 Per Capita Taxes</t>
  </si>
  <si>
    <t>310.01 PC Taxes Current</t>
  </si>
  <si>
    <t>310.02 PC Taxes Prior</t>
  </si>
  <si>
    <t>310.03 PC Taxes Del.</t>
  </si>
  <si>
    <t>Total 310 Per Capita Taxes</t>
  </si>
  <si>
    <t>310.10 Real Estate Transfer Tax</t>
  </si>
  <si>
    <t>310.20 Earned Income Tax</t>
  </si>
  <si>
    <t>310.21-EI Tax Current</t>
  </si>
  <si>
    <t>310.23 Earned Income Delinquent</t>
  </si>
  <si>
    <t>Total 310.20 Earned Income Tax</t>
  </si>
  <si>
    <t>331 Fines</t>
  </si>
  <si>
    <t>331.10-Court District Magistrat</t>
  </si>
  <si>
    <t>331.13 State Police Fines</t>
  </si>
  <si>
    <t>Total 331 Fines</t>
  </si>
  <si>
    <t>341 Interest Earnings</t>
  </si>
  <si>
    <t>341.01 Interest Earned on chkg</t>
  </si>
  <si>
    <t>341.04 Interest Earned state</t>
  </si>
  <si>
    <t>341 Interest Earnings - Other</t>
  </si>
  <si>
    <t>Total 341 Interest Earnings</t>
  </si>
  <si>
    <t>342 Rents and Royalties</t>
  </si>
  <si>
    <t>342.20 Rent of Building</t>
  </si>
  <si>
    <t>342 Rents and Royalties - Other</t>
  </si>
  <si>
    <t>Total 342 Rents and Royalties</t>
  </si>
  <si>
    <t>351 Federal Capital &amp; Operating</t>
  </si>
  <si>
    <t>351.12 Emer.DisasterRelief FEMA</t>
  </si>
  <si>
    <t>Total 351 Federal Capital &amp; Operating</t>
  </si>
  <si>
    <t>355 State Shared Revenue</t>
  </si>
  <si>
    <t>355.01 PURTA</t>
  </si>
  <si>
    <t>355.02 Liquid Fuels Tax</t>
  </si>
  <si>
    <t>355.04 Alcholic Bev. Licenses</t>
  </si>
  <si>
    <t>355.05 Gen. Mun. Pension Aid</t>
  </si>
  <si>
    <t>355.07 Foreign Fire Ins. Prem</t>
  </si>
  <si>
    <t>Total 355 State Shared Revenue</t>
  </si>
  <si>
    <t>356 State Pymt In Lieu of Taxes</t>
  </si>
  <si>
    <t>356.01 Forest Reserves</t>
  </si>
  <si>
    <t>356.02 State Game Lands</t>
  </si>
  <si>
    <t>356 State Pymt In Lieu of Taxes - Other</t>
  </si>
  <si>
    <t>Total 356 State Pymt In Lieu of Taxes</t>
  </si>
  <si>
    <t>360 Charges for Services</t>
  </si>
  <si>
    <t>361.30 Zoning and SLD Fees</t>
  </si>
  <si>
    <t>361.31 Prelim. &amp; Final SLD Plan</t>
  </si>
  <si>
    <t>361.32 Fees for Eng. Review</t>
  </si>
  <si>
    <t>361.32 Fees for Eng. Review - Other</t>
  </si>
  <si>
    <t>Total 361.32 Fees for Eng. Review</t>
  </si>
  <si>
    <t>361.30 Zoning and SLD Fees - Other</t>
  </si>
  <si>
    <t>Total 361.30 Zoning and SLD Fees</t>
  </si>
  <si>
    <t>361.53 Sale of  SLD Ordinance</t>
  </si>
  <si>
    <t>Total 360 Charges for Services</t>
  </si>
  <si>
    <t>362 Public Safety</t>
  </si>
  <si>
    <t>362.44 Sewage Permits-SEO Fees</t>
  </si>
  <si>
    <t>362.45 Use &amp; Occupancy Permits</t>
  </si>
  <si>
    <t>Total 362 Public Safety</t>
  </si>
  <si>
    <t>364 Sanitation</t>
  </si>
  <si>
    <t>364.12 Sewer Use Charge</t>
  </si>
  <si>
    <t>364.51 Sale of Recycling bins</t>
  </si>
  <si>
    <t>Total 364 Sanitation</t>
  </si>
  <si>
    <t>380 Miscellaneous</t>
  </si>
  <si>
    <t>391.10 Sales Gen Fixed Assets</t>
  </si>
  <si>
    <t>Total Income</t>
  </si>
  <si>
    <t>Gross Profit</t>
  </si>
  <si>
    <t>Expense</t>
  </si>
  <si>
    <t>400-409 General Government</t>
  </si>
  <si>
    <t>400.1- meeting pay- officials</t>
  </si>
  <si>
    <t>402.1 -Auditor Pay</t>
  </si>
  <si>
    <t>403 Tax Collection</t>
  </si>
  <si>
    <t>403.1- Tax Collector Commission</t>
  </si>
  <si>
    <t>403.21 Tax Col. Office Supplies</t>
  </si>
  <si>
    <t>403.23 Tax Collector Postage</t>
  </si>
  <si>
    <t>403.46 Tax Coll. Con. Ed.</t>
  </si>
  <si>
    <t>403 Tax Collection - Other</t>
  </si>
  <si>
    <t>Total 403 Tax Collection</t>
  </si>
  <si>
    <t>404.31 Solicitor Services</t>
  </si>
  <si>
    <t>405 Secretary/Clerk</t>
  </si>
  <si>
    <t>405.1 Secretary wages</t>
  </si>
  <si>
    <t>405.21 Secetary Office Supply</t>
  </si>
  <si>
    <t>405.23 Postage</t>
  </si>
  <si>
    <t>405.34 Advertising, Print/Bind</t>
  </si>
  <si>
    <t>405.35 Bonding-Secretary</t>
  </si>
  <si>
    <t>405.39 Safe Deposit Box Rental</t>
  </si>
  <si>
    <t>Total 405 Secretary/Clerk</t>
  </si>
  <si>
    <t>407.27 Computer Hard/Software</t>
  </si>
  <si>
    <t>408.31 Engineering Services</t>
  </si>
  <si>
    <t>400-409 General Government - Other</t>
  </si>
  <si>
    <t>Total 400-409 General Government</t>
  </si>
  <si>
    <t>400 Governing Body</t>
  </si>
  <si>
    <t>400.172 Holiday Wages</t>
  </si>
  <si>
    <t>400.178 Other (Bereavement Pay)</t>
  </si>
  <si>
    <t>400.331 Travel Exp/mileage rei</t>
  </si>
  <si>
    <t>400.42 Dues, Subs &amp; Mbrships</t>
  </si>
  <si>
    <t>400.46 Mts, Conf, Cont. Ed</t>
  </si>
  <si>
    <t>400 Governing Body - Other</t>
  </si>
  <si>
    <t>Total 400 Governing Body</t>
  </si>
  <si>
    <t>409 Gen. Gov. Bldgs. &amp; Plant</t>
  </si>
  <si>
    <t>409.2 Gen. Gov. Bldg. Supplies</t>
  </si>
  <si>
    <t>409.230 Heating Fuel</t>
  </si>
  <si>
    <t>409.32 Comm.- Tele. &amp; Wireless</t>
  </si>
  <si>
    <t>409.36 Public Utility Services</t>
  </si>
  <si>
    <t>409.37 Repairs &amp; Maintenance</t>
  </si>
  <si>
    <t>Total 409 Gen. Gov. Bldgs. &amp; Plant</t>
  </si>
  <si>
    <t>410-419 Public Safety</t>
  </si>
  <si>
    <t>411 Fire (Taxes-Foreign)</t>
  </si>
  <si>
    <t>411.50 Public Safety Fire</t>
  </si>
  <si>
    <t>411 Fire (Taxes-Foreign) - Other</t>
  </si>
  <si>
    <t>Total 411 Fire (Taxes-Foreign)</t>
  </si>
  <si>
    <t>413 Code Enforcement</t>
  </si>
  <si>
    <t>413.10 SEO Salary</t>
  </si>
  <si>
    <t>Total 413 Code Enforcement</t>
  </si>
  <si>
    <t>Total 410-419 Public Safety</t>
  </si>
  <si>
    <t>429.364 Quarterly Sewer Use</t>
  </si>
  <si>
    <t>430-439 Public Works Roads</t>
  </si>
  <si>
    <t>430 General Services</t>
  </si>
  <si>
    <t>430.10 Highway Wages</t>
  </si>
  <si>
    <t>430.26 Small Tools &amp; Equipment</t>
  </si>
  <si>
    <t>430.33 Trans-Fuel, Mile. Reimb</t>
  </si>
  <si>
    <t>430 General Services - Other</t>
  </si>
  <si>
    <t>Total 430 General Services</t>
  </si>
  <si>
    <t>430.74-Machinery &amp; Equipment</t>
  </si>
  <si>
    <t>432 Snow &amp; Ice Supplies</t>
  </si>
  <si>
    <t>433 Street Signs</t>
  </si>
  <si>
    <t>437 Repairs of Tools &amp; Machiner</t>
  </si>
  <si>
    <t>438 Maint. &amp; Repairs of Roads</t>
  </si>
  <si>
    <t>439 Road Projects</t>
  </si>
  <si>
    <t>439.00.02 Highway/Bridges</t>
  </si>
  <si>
    <t>439 Road Projects - Other</t>
  </si>
  <si>
    <t>Total 439 Road Projects</t>
  </si>
  <si>
    <t>Total 430-439 Public Works Roads</t>
  </si>
  <si>
    <t>450-459 Culture-Recreation</t>
  </si>
  <si>
    <t>451 Culture - Recreation Admin</t>
  </si>
  <si>
    <t>452 Swimming Pool Donation</t>
  </si>
  <si>
    <t>456 Library Donation</t>
  </si>
  <si>
    <t>Total 450-459 Culture-Recreation</t>
  </si>
  <si>
    <t>481-484 Employer Paid Benefits</t>
  </si>
  <si>
    <t>481.30 UC - Employer Paid</t>
  </si>
  <si>
    <t>483.30 Non-Uniform Pension Cont</t>
  </si>
  <si>
    <t>484.00 Workers Compensation Ins</t>
  </si>
  <si>
    <t>Total 481-484 Employer Paid Benefits</t>
  </si>
  <si>
    <t>486-488 Insurance</t>
  </si>
  <si>
    <t>486.20 Property/Casualty Ins.</t>
  </si>
  <si>
    <t>486.354 Fire Co. WC Ins.</t>
  </si>
  <si>
    <t>487.196 Health Insurance</t>
  </si>
  <si>
    <t>487.198 Life Insurance</t>
  </si>
  <si>
    <t>487.199 Weekly Disability Ins.</t>
  </si>
  <si>
    <t>Total 486-488 Insurance</t>
  </si>
  <si>
    <t>493 Miscellaneous</t>
  </si>
  <si>
    <t>Payroll Expenses</t>
  </si>
  <si>
    <t>Reconciliation Discrepancies</t>
  </si>
  <si>
    <t>Total Expense</t>
  </si>
  <si>
    <t>Net Income</t>
  </si>
  <si>
    <t xml:space="preserve">  Miscellaneous </t>
  </si>
  <si>
    <t>2020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</si>
</sst>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_);\(0.00\)"/>
    <numFmt numFmtId="165" formatCode="&quot;$&quot;#,##0.00"/>
    <numFmt numFmtId="166" formatCode="_(* #,##0.000_);_(* \(#,##0.000\);_(* &quot;-&quot;???_);_(@_)"/>
    <numFmt numFmtId="167" formatCode="_(* #,##0.0_);_(* \(#,##0.0\);_(* &quot;-&quot;?_);_(@_)"/>
    <numFmt numFmtId="168" formatCode="#,##0.00;\-#,##0.00"/>
    <numFmt numFmtId="169" formatCode="_(* #,##0.00_);_(* \(#,##0.00\);_(* &quot;-&quot;?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1" fillId="0" borderId="1" xfId="0" quotePrefix="1" applyNumberFormat="1" applyFont="1" applyBorder="1" applyAlignment="1">
      <alignment horizontal="center" wrapText="1"/>
    </xf>
    <xf numFmtId="164" fontId="2" fillId="0" borderId="1" xfId="0" applyNumberFormat="1" applyFont="1" applyFill="1" applyBorder="1"/>
    <xf numFmtId="165" fontId="1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165" fontId="2" fillId="0" borderId="1" xfId="0" quotePrefix="1" applyNumberFormat="1" applyFont="1" applyBorder="1"/>
    <xf numFmtId="165" fontId="1" fillId="0" borderId="1" xfId="0" applyNumberFormat="1" applyFont="1" applyBorder="1"/>
    <xf numFmtId="165" fontId="2" fillId="0" borderId="0" xfId="0" applyNumberFormat="1" applyFont="1"/>
    <xf numFmtId="43" fontId="1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right"/>
    </xf>
    <xf numFmtId="43" fontId="2" fillId="0" borderId="0" xfId="0" applyNumberFormat="1" applyFont="1"/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164" fontId="0" fillId="0" borderId="1" xfId="0" applyNumberFormat="1" applyFont="1" applyBorder="1"/>
    <xf numFmtId="164" fontId="2" fillId="3" borderId="1" xfId="0" applyNumberFormat="1" applyFont="1" applyFill="1" applyBorder="1"/>
    <xf numFmtId="165" fontId="1" fillId="3" borderId="1" xfId="0" applyNumberFormat="1" applyFont="1" applyFill="1" applyBorder="1"/>
    <xf numFmtId="164" fontId="0" fillId="0" borderId="1" xfId="0" applyNumberFormat="1" applyFont="1" applyFill="1" applyBorder="1"/>
    <xf numFmtId="166" fontId="2" fillId="0" borderId="1" xfId="0" applyNumberFormat="1" applyFont="1" applyBorder="1" applyAlignment="1">
      <alignment horizontal="right"/>
    </xf>
    <xf numFmtId="166" fontId="2" fillId="0" borderId="1" xfId="0" quotePrefix="1" applyNumberFormat="1" applyFont="1" applyBorder="1" applyAlignment="1">
      <alignment horizontal="right"/>
    </xf>
    <xf numFmtId="166" fontId="3" fillId="0" borderId="1" xfId="0" quotePrefix="1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8" fontId="7" fillId="0" borderId="0" xfId="0" applyNumberFormat="1" applyFont="1"/>
    <xf numFmtId="49" fontId="7" fillId="4" borderId="0" xfId="0" applyNumberFormat="1" applyFont="1" applyFill="1"/>
    <xf numFmtId="168" fontId="6" fillId="5" borderId="0" xfId="0" applyNumberFormat="1" applyFont="1" applyFill="1"/>
    <xf numFmtId="168" fontId="7" fillId="0" borderId="3" xfId="0" applyNumberFormat="1" applyFont="1" applyBorder="1"/>
    <xf numFmtId="168" fontId="7" fillId="2" borderId="3" xfId="0" applyNumberFormat="1" applyFont="1" applyFill="1" applyBorder="1"/>
    <xf numFmtId="49" fontId="5" fillId="4" borderId="0" xfId="0" applyNumberFormat="1" applyFont="1" applyFill="1"/>
    <xf numFmtId="168" fontId="7" fillId="2" borderId="0" xfId="0" applyNumberFormat="1" applyFont="1" applyFill="1"/>
    <xf numFmtId="168" fontId="7" fillId="0" borderId="4" xfId="0" applyNumberFormat="1" applyFont="1" applyBorder="1"/>
    <xf numFmtId="0" fontId="5" fillId="0" borderId="0" xfId="0" applyFont="1"/>
    <xf numFmtId="0" fontId="0" fillId="4" borderId="0" xfId="0" applyFill="1"/>
    <xf numFmtId="0" fontId="6" fillId="0" borderId="0" xfId="0" applyFont="1"/>
    <xf numFmtId="49" fontId="5" fillId="0" borderId="0" xfId="0" applyNumberFormat="1" applyFont="1" applyAlignment="1">
      <alignment horizontal="center"/>
    </xf>
    <xf numFmtId="49" fontId="0" fillId="6" borderId="0" xfId="0" applyNumberFormat="1" applyFill="1" applyAlignment="1">
      <alignment horizontal="center"/>
    </xf>
    <xf numFmtId="0" fontId="6" fillId="7" borderId="0" xfId="0" applyFont="1" applyFill="1" applyAlignment="1">
      <alignment horizontal="center"/>
    </xf>
    <xf numFmtId="49" fontId="5" fillId="0" borderId="0" xfId="0" applyNumberFormat="1" applyFont="1"/>
    <xf numFmtId="49" fontId="7" fillId="6" borderId="0" xfId="0" applyNumberFormat="1" applyFont="1" applyFill="1"/>
    <xf numFmtId="0" fontId="6" fillId="7" borderId="0" xfId="0" applyFont="1" applyFill="1"/>
    <xf numFmtId="168" fontId="6" fillId="7" borderId="0" xfId="0" applyNumberFormat="1" applyFont="1" applyFill="1"/>
    <xf numFmtId="49" fontId="8" fillId="5" borderId="0" xfId="0" applyNumberFormat="1" applyFont="1" applyFill="1"/>
    <xf numFmtId="168" fontId="8" fillId="5" borderId="4" xfId="0" applyNumberFormat="1" applyFont="1" applyFill="1" applyBorder="1"/>
    <xf numFmtId="49" fontId="7" fillId="8" borderId="0" xfId="0" applyNumberFormat="1" applyFont="1" applyFill="1"/>
    <xf numFmtId="49" fontId="5" fillId="9" borderId="0" xfId="0" applyNumberFormat="1" applyFont="1" applyFill="1"/>
    <xf numFmtId="168" fontId="7" fillId="9" borderId="0" xfId="0" applyNumberFormat="1" applyFont="1" applyFill="1"/>
    <xf numFmtId="49" fontId="7" fillId="9" borderId="0" xfId="0" applyNumberFormat="1" applyFont="1" applyFill="1"/>
    <xf numFmtId="49" fontId="8" fillId="9" borderId="0" xfId="0" applyNumberFormat="1" applyFont="1" applyFill="1"/>
    <xf numFmtId="168" fontId="9" fillId="9" borderId="5" xfId="0" applyNumberFormat="1" applyFont="1" applyFill="1" applyBorder="1"/>
    <xf numFmtId="49" fontId="9" fillId="9" borderId="0" xfId="0" applyNumberFormat="1" applyFont="1" applyFill="1"/>
    <xf numFmtId="49" fontId="5" fillId="5" borderId="0" xfId="0" applyNumberFormat="1" applyFont="1" applyFill="1"/>
    <xf numFmtId="168" fontId="5" fillId="5" borderId="6" xfId="0" applyNumberFormat="1" applyFont="1" applyFill="1" applyBorder="1"/>
    <xf numFmtId="0" fontId="0" fillId="6" borderId="0" xfId="0" applyFill="1"/>
    <xf numFmtId="169" fontId="2" fillId="0" borderId="1" xfId="0" applyNumberFormat="1" applyFont="1" applyBorder="1" applyAlignment="1">
      <alignment horizontal="right"/>
    </xf>
    <xf numFmtId="169" fontId="2" fillId="0" borderId="1" xfId="0" quotePrefix="1" applyNumberFormat="1" applyFont="1" applyBorder="1" applyAlignment="1">
      <alignment horizontal="right"/>
    </xf>
    <xf numFmtId="43" fontId="2" fillId="10" borderId="1" xfId="0" applyNumberFormat="1" applyFont="1" applyFill="1" applyBorder="1" applyAlignment="1">
      <alignment horizontal="right"/>
    </xf>
    <xf numFmtId="164" fontId="2" fillId="10" borderId="1" xfId="0" applyNumberFormat="1" applyFont="1" applyFill="1" applyBorder="1"/>
    <xf numFmtId="164" fontId="1" fillId="10" borderId="1" xfId="0" applyNumberFormat="1" applyFont="1" applyFill="1" applyBorder="1"/>
    <xf numFmtId="165" fontId="2" fillId="10" borderId="1" xfId="0" applyNumberFormat="1" applyFont="1" applyFill="1" applyBorder="1"/>
    <xf numFmtId="0" fontId="2" fillId="10" borderId="0" xfId="0" applyFont="1" applyFill="1"/>
    <xf numFmtId="165" fontId="1" fillId="10" borderId="1" xfId="0" applyNumberFormat="1" applyFont="1" applyFill="1" applyBorder="1"/>
    <xf numFmtId="43" fontId="2" fillId="11" borderId="1" xfId="0" applyNumberFormat="1" applyFont="1" applyFill="1" applyBorder="1" applyAlignment="1">
      <alignment horizontal="right"/>
    </xf>
    <xf numFmtId="164" fontId="2" fillId="11" borderId="1" xfId="0" applyNumberFormat="1" applyFont="1" applyFill="1" applyBorder="1"/>
    <xf numFmtId="165" fontId="1" fillId="11" borderId="1" xfId="0" applyNumberFormat="1" applyFont="1" applyFill="1" applyBorder="1"/>
    <xf numFmtId="0" fontId="2" fillId="11" borderId="0" xfId="0" applyFont="1" applyFill="1"/>
    <xf numFmtId="164" fontId="1" fillId="11" borderId="1" xfId="0" applyNumberFormat="1" applyFont="1" applyFill="1" applyBorder="1"/>
    <xf numFmtId="165" fontId="2" fillId="11" borderId="1" xfId="0" applyNumberFormat="1" applyFont="1" applyFill="1" applyBorder="1"/>
    <xf numFmtId="43" fontId="1" fillId="11" borderId="1" xfId="0" applyNumberFormat="1" applyFont="1" applyFill="1" applyBorder="1" applyAlignment="1">
      <alignment horizontal="right"/>
    </xf>
    <xf numFmtId="43" fontId="4" fillId="11" borderId="1" xfId="0" applyNumberFormat="1" applyFont="1" applyFill="1" applyBorder="1" applyAlignment="1">
      <alignment horizontal="right"/>
    </xf>
    <xf numFmtId="164" fontId="4" fillId="11" borderId="1" xfId="0" applyNumberFormat="1" applyFont="1" applyFill="1" applyBorder="1"/>
    <xf numFmtId="166" fontId="2" fillId="11" borderId="1" xfId="0" applyNumberFormat="1" applyFont="1" applyFill="1" applyBorder="1" applyAlignment="1">
      <alignment horizontal="right"/>
    </xf>
    <xf numFmtId="166" fontId="2" fillId="11" borderId="1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47792</xdr:colOff>
      <xdr:row>4</xdr:row>
      <xdr:rowOff>161760</xdr:rowOff>
    </xdr:from>
    <xdr:to>
      <xdr:col>10</xdr:col>
      <xdr:colOff>219449</xdr:colOff>
      <xdr:row>25</xdr:row>
      <xdr:rowOff>28950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artisticCrisscrossEtching trans="59000" pressure="7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6638926" y="2114551"/>
          <a:ext cx="3867690" cy="148610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152403</xdr:colOff>
      <xdr:row>55</xdr:row>
      <xdr:rowOff>104779</xdr:rowOff>
    </xdr:from>
    <xdr:to>
      <xdr:col>10</xdr:col>
      <xdr:colOff>324060</xdr:colOff>
      <xdr:row>75</xdr:row>
      <xdr:rowOff>162469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artisticCrisscrossEtching trans="59000" pressure="7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6743537" y="11773070"/>
          <a:ext cx="3867690" cy="148610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514524</xdr:colOff>
      <xdr:row>98</xdr:row>
      <xdr:rowOff>0</xdr:rowOff>
    </xdr:from>
    <xdr:to>
      <xdr:col>10</xdr:col>
      <xdr:colOff>28956</xdr:colOff>
      <xdr:row>116</xdr:row>
      <xdr:rowOff>95624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artisticCrisscrossEtching trans="59000" pressure="7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16200000">
          <a:off x="6619966" y="19688258"/>
          <a:ext cx="3524624" cy="148610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Frosted Glas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4"/>
  <sheetViews>
    <sheetView tabSelected="1" view="pageLayout" zoomScaleNormal="100" workbookViewId="0">
      <selection sqref="A1:E121"/>
    </sheetView>
  </sheetViews>
  <sheetFormatPr defaultColWidth="9.140625" defaultRowHeight="15" x14ac:dyDescent="0.25"/>
  <cols>
    <col min="1" max="1" width="16.7109375" style="15" bestFit="1" customWidth="1"/>
    <col min="2" max="2" width="2.28515625" style="2" customWidth="1"/>
    <col min="3" max="3" width="45.5703125" style="2" bestFit="1" customWidth="1"/>
    <col min="4" max="4" width="2.28515625" style="2" customWidth="1"/>
    <col min="5" max="5" width="14.28515625" style="12" customWidth="1"/>
    <col min="6" max="16384" width="9.140625" style="2"/>
  </cols>
  <sheetData>
    <row r="1" spans="1:5" x14ac:dyDescent="0.25">
      <c r="A1" s="13" t="s">
        <v>75</v>
      </c>
      <c r="B1" s="3"/>
      <c r="C1" s="4" t="s">
        <v>248</v>
      </c>
      <c r="D1" s="3"/>
      <c r="E1" s="8" t="s">
        <v>74</v>
      </c>
    </row>
    <row r="2" spans="1:5" x14ac:dyDescent="0.25">
      <c r="A2" s="14"/>
      <c r="B2" s="3"/>
      <c r="C2" s="3"/>
      <c r="D2" s="3"/>
      <c r="E2" s="9"/>
    </row>
    <row r="3" spans="1:5" s="67" customFormat="1" x14ac:dyDescent="0.25">
      <c r="A3" s="63"/>
      <c r="B3" s="64"/>
      <c r="C3" s="65" t="s">
        <v>0</v>
      </c>
      <c r="D3" s="64"/>
      <c r="E3" s="66"/>
    </row>
    <row r="4" spans="1:5" x14ac:dyDescent="0.25">
      <c r="A4" s="14"/>
      <c r="B4" s="3"/>
      <c r="C4" s="3"/>
      <c r="D4" s="3"/>
      <c r="E4" s="9"/>
    </row>
    <row r="5" spans="1:5" x14ac:dyDescent="0.25">
      <c r="A5" s="14"/>
      <c r="B5" s="3"/>
      <c r="C5" s="3" t="s">
        <v>1</v>
      </c>
      <c r="D5" s="3"/>
      <c r="E5" s="10">
        <v>300000</v>
      </c>
    </row>
    <row r="6" spans="1:5" x14ac:dyDescent="0.25">
      <c r="A6" s="14"/>
      <c r="B6" s="3"/>
      <c r="C6" s="7"/>
      <c r="D6" s="3"/>
      <c r="E6" s="9"/>
    </row>
    <row r="7" spans="1:5" s="72" customFormat="1" x14ac:dyDescent="0.25">
      <c r="A7" s="69"/>
      <c r="B7" s="70"/>
      <c r="C7" s="73" t="s">
        <v>2</v>
      </c>
      <c r="D7" s="70"/>
      <c r="E7" s="74"/>
    </row>
    <row r="8" spans="1:5" x14ac:dyDescent="0.25">
      <c r="A8" s="14"/>
      <c r="B8" s="3"/>
      <c r="C8" s="3"/>
      <c r="D8" s="3"/>
      <c r="E8" s="9"/>
    </row>
    <row r="9" spans="1:5" x14ac:dyDescent="0.25">
      <c r="A9" s="14">
        <v>301.10000000000002</v>
      </c>
      <c r="B9" s="3"/>
      <c r="C9" s="3" t="s">
        <v>3</v>
      </c>
      <c r="D9" s="3"/>
      <c r="E9" s="9">
        <v>56000</v>
      </c>
    </row>
    <row r="10" spans="1:5" x14ac:dyDescent="0.25">
      <c r="A10" s="14">
        <v>301.13</v>
      </c>
      <c r="B10" s="3"/>
      <c r="C10" s="18" t="s">
        <v>76</v>
      </c>
      <c r="D10" s="3"/>
      <c r="E10" s="9">
        <v>122000</v>
      </c>
    </row>
    <row r="11" spans="1:5" x14ac:dyDescent="0.25">
      <c r="A11" s="14">
        <v>301.2</v>
      </c>
      <c r="B11" s="3"/>
      <c r="C11" s="3" t="s">
        <v>4</v>
      </c>
      <c r="D11" s="3"/>
      <c r="E11" s="9">
        <v>5000</v>
      </c>
    </row>
    <row r="12" spans="1:5" x14ac:dyDescent="0.25">
      <c r="A12" s="14">
        <v>301.23</v>
      </c>
      <c r="B12" s="3"/>
      <c r="C12" s="18" t="s">
        <v>77</v>
      </c>
      <c r="D12" s="3"/>
      <c r="E12" s="9">
        <v>2500</v>
      </c>
    </row>
    <row r="13" spans="1:5" x14ac:dyDescent="0.25">
      <c r="A13" s="14">
        <v>301.3</v>
      </c>
      <c r="B13" s="3"/>
      <c r="C13" s="3" t="s">
        <v>5</v>
      </c>
      <c r="D13" s="3"/>
      <c r="E13" s="9">
        <v>1000</v>
      </c>
    </row>
    <row r="14" spans="1:5" x14ac:dyDescent="0.25">
      <c r="A14" s="14">
        <v>301.33</v>
      </c>
      <c r="B14" s="3"/>
      <c r="C14" s="18" t="s">
        <v>78</v>
      </c>
      <c r="D14" s="3"/>
      <c r="E14" s="9">
        <v>1500</v>
      </c>
    </row>
    <row r="15" spans="1:5" x14ac:dyDescent="0.25">
      <c r="A15" s="14"/>
      <c r="B15" s="3"/>
      <c r="C15" s="3"/>
      <c r="D15" s="3"/>
      <c r="E15" s="9"/>
    </row>
    <row r="16" spans="1:5" x14ac:dyDescent="0.25">
      <c r="A16" s="14">
        <v>310.01</v>
      </c>
      <c r="B16" s="3"/>
      <c r="C16" s="3" t="s">
        <v>6</v>
      </c>
      <c r="D16" s="3"/>
      <c r="E16" s="9">
        <v>6000</v>
      </c>
    </row>
    <row r="17" spans="1:5" x14ac:dyDescent="0.25">
      <c r="A17" s="14">
        <v>310.02</v>
      </c>
      <c r="B17" s="3"/>
      <c r="C17" s="3" t="s">
        <v>7</v>
      </c>
      <c r="D17" s="3"/>
      <c r="E17" s="9">
        <v>700</v>
      </c>
    </row>
    <row r="18" spans="1:5" x14ac:dyDescent="0.25">
      <c r="A18" s="14">
        <v>310.02999999999997</v>
      </c>
      <c r="B18" s="3"/>
      <c r="C18" s="3" t="s">
        <v>8</v>
      </c>
      <c r="D18" s="3"/>
      <c r="E18" s="9">
        <v>300</v>
      </c>
    </row>
    <row r="19" spans="1:5" x14ac:dyDescent="0.25">
      <c r="A19" s="14"/>
      <c r="B19" s="3"/>
      <c r="C19" s="3"/>
      <c r="D19" s="3"/>
      <c r="E19" s="9"/>
    </row>
    <row r="20" spans="1:5" x14ac:dyDescent="0.25">
      <c r="A20" s="14">
        <v>310.10000000000002</v>
      </c>
      <c r="B20" s="3"/>
      <c r="C20" s="3" t="s">
        <v>9</v>
      </c>
      <c r="D20" s="3"/>
      <c r="E20" s="9">
        <v>30000</v>
      </c>
    </row>
    <row r="21" spans="1:5" x14ac:dyDescent="0.25">
      <c r="A21" s="14"/>
      <c r="B21" s="3"/>
      <c r="C21" s="3"/>
      <c r="D21" s="3"/>
      <c r="E21" s="9"/>
    </row>
    <row r="22" spans="1:5" x14ac:dyDescent="0.25">
      <c r="A22" s="14">
        <v>310.2</v>
      </c>
      <c r="B22" s="3"/>
      <c r="C22" s="3" t="s">
        <v>10</v>
      </c>
      <c r="D22" s="3"/>
      <c r="E22" s="9">
        <v>255000</v>
      </c>
    </row>
    <row r="23" spans="1:5" x14ac:dyDescent="0.25">
      <c r="A23" s="14"/>
      <c r="B23" s="3"/>
      <c r="C23" s="3"/>
      <c r="D23" s="3"/>
      <c r="E23" s="9"/>
    </row>
    <row r="24" spans="1:5" s="67" customFormat="1" x14ac:dyDescent="0.25">
      <c r="A24" s="63"/>
      <c r="B24" s="64"/>
      <c r="C24" s="64"/>
      <c r="D24" s="64"/>
      <c r="E24" s="68">
        <f>SUM(E9:E23)</f>
        <v>480000</v>
      </c>
    </row>
    <row r="25" spans="1:5" x14ac:dyDescent="0.25">
      <c r="A25" s="14"/>
      <c r="B25" s="3"/>
      <c r="C25" s="3"/>
      <c r="D25" s="3"/>
      <c r="E25" s="9"/>
    </row>
    <row r="26" spans="1:5" x14ac:dyDescent="0.25">
      <c r="A26" s="14">
        <v>331</v>
      </c>
      <c r="B26" s="3"/>
      <c r="C26" s="3" t="s">
        <v>11</v>
      </c>
      <c r="D26" s="3"/>
      <c r="E26" s="9">
        <v>3000</v>
      </c>
    </row>
    <row r="27" spans="1:5" s="67" customFormat="1" x14ac:dyDescent="0.25">
      <c r="A27" s="63"/>
      <c r="B27" s="64"/>
      <c r="C27" s="64"/>
      <c r="D27" s="64"/>
      <c r="E27" s="68">
        <f>(E26)</f>
        <v>3000</v>
      </c>
    </row>
    <row r="28" spans="1:5" x14ac:dyDescent="0.25">
      <c r="A28" s="14"/>
      <c r="B28" s="3"/>
      <c r="C28" s="3"/>
      <c r="D28" s="3"/>
      <c r="E28" s="9"/>
    </row>
    <row r="29" spans="1:5" x14ac:dyDescent="0.25">
      <c r="A29" s="14">
        <v>341</v>
      </c>
      <c r="B29" s="3"/>
      <c r="C29" s="3" t="s">
        <v>12</v>
      </c>
      <c r="D29" s="3"/>
      <c r="E29" s="9">
        <v>1200</v>
      </c>
    </row>
    <row r="30" spans="1:5" x14ac:dyDescent="0.25">
      <c r="A30" s="14">
        <v>342</v>
      </c>
      <c r="B30" s="3"/>
      <c r="C30" s="3" t="s">
        <v>13</v>
      </c>
      <c r="D30" s="3"/>
      <c r="E30" s="9">
        <v>2500</v>
      </c>
    </row>
    <row r="31" spans="1:5" s="72" customFormat="1" x14ac:dyDescent="0.25">
      <c r="A31" s="69"/>
      <c r="B31" s="70"/>
      <c r="C31" s="70"/>
      <c r="D31" s="70"/>
      <c r="E31" s="71">
        <f>SUM(E29:E30)</f>
        <v>3700</v>
      </c>
    </row>
    <row r="32" spans="1:5" x14ac:dyDescent="0.25">
      <c r="A32" s="14"/>
      <c r="B32" s="3"/>
      <c r="C32" s="3"/>
      <c r="D32" s="3"/>
      <c r="E32" s="11"/>
    </row>
    <row r="33" spans="1:5" x14ac:dyDescent="0.25">
      <c r="A33" s="14">
        <v>355.02</v>
      </c>
      <c r="B33" s="3"/>
      <c r="C33" s="3" t="s">
        <v>14</v>
      </c>
      <c r="D33" s="3"/>
      <c r="E33" s="9">
        <v>162421</v>
      </c>
    </row>
    <row r="34" spans="1:5" x14ac:dyDescent="0.25">
      <c r="A34" s="14">
        <v>355.04</v>
      </c>
      <c r="B34" s="3"/>
      <c r="C34" s="3" t="s">
        <v>15</v>
      </c>
      <c r="D34" s="3"/>
      <c r="E34" s="9">
        <v>400</v>
      </c>
    </row>
    <row r="35" spans="1:5" x14ac:dyDescent="0.25">
      <c r="A35" s="14">
        <v>355.05</v>
      </c>
      <c r="B35" s="3"/>
      <c r="C35" s="3" t="s">
        <v>16</v>
      </c>
      <c r="D35" s="3"/>
      <c r="E35" s="9">
        <v>4600</v>
      </c>
    </row>
    <row r="36" spans="1:5" x14ac:dyDescent="0.25">
      <c r="A36" s="14">
        <v>355.07</v>
      </c>
      <c r="B36" s="3"/>
      <c r="C36" s="3" t="s">
        <v>17</v>
      </c>
      <c r="D36" s="3"/>
      <c r="E36" s="9">
        <v>15000</v>
      </c>
    </row>
    <row r="37" spans="1:5" x14ac:dyDescent="0.25">
      <c r="A37" s="14">
        <v>356.02</v>
      </c>
      <c r="B37" s="3"/>
      <c r="C37" s="3" t="s">
        <v>18</v>
      </c>
      <c r="D37" s="3"/>
      <c r="E37" s="9">
        <v>350</v>
      </c>
    </row>
    <row r="38" spans="1:5" s="72" customFormat="1" x14ac:dyDescent="0.25">
      <c r="A38" s="69"/>
      <c r="B38" s="70"/>
      <c r="C38" s="70"/>
      <c r="D38" s="70"/>
      <c r="E38" s="71">
        <f>SUM(E33:E37)</f>
        <v>182771</v>
      </c>
    </row>
    <row r="39" spans="1:5" x14ac:dyDescent="0.25">
      <c r="A39" s="14"/>
      <c r="B39" s="3"/>
      <c r="C39" s="3"/>
      <c r="D39" s="3"/>
      <c r="E39" s="11"/>
    </row>
    <row r="40" spans="1:5" x14ac:dyDescent="0.25">
      <c r="A40" s="14">
        <v>361.3</v>
      </c>
      <c r="B40" s="3"/>
      <c r="C40" s="3" t="s">
        <v>19</v>
      </c>
      <c r="D40" s="3"/>
      <c r="E40" s="9">
        <v>7500</v>
      </c>
    </row>
    <row r="41" spans="1:5" x14ac:dyDescent="0.25">
      <c r="A41" s="14">
        <v>361.32</v>
      </c>
      <c r="B41" s="3"/>
      <c r="C41" s="3" t="s">
        <v>20</v>
      </c>
      <c r="D41" s="3"/>
      <c r="E41" s="9">
        <v>30000</v>
      </c>
    </row>
    <row r="42" spans="1:5" x14ac:dyDescent="0.25">
      <c r="A42" s="14">
        <v>361.53</v>
      </c>
      <c r="B42" s="3"/>
      <c r="C42" s="3" t="s">
        <v>21</v>
      </c>
      <c r="D42" s="3"/>
      <c r="E42" s="9">
        <v>100</v>
      </c>
    </row>
    <row r="43" spans="1:5" x14ac:dyDescent="0.25">
      <c r="A43" s="14">
        <v>362.44</v>
      </c>
      <c r="B43" s="3"/>
      <c r="C43" s="3" t="s">
        <v>22</v>
      </c>
      <c r="D43" s="3"/>
      <c r="E43" s="9">
        <v>4000</v>
      </c>
    </row>
    <row r="44" spans="1:5" x14ac:dyDescent="0.25">
      <c r="A44" s="14">
        <v>362.45</v>
      </c>
      <c r="B44" s="3"/>
      <c r="C44" s="3" t="s">
        <v>23</v>
      </c>
      <c r="D44" s="3"/>
      <c r="E44" s="9">
        <v>2500</v>
      </c>
    </row>
    <row r="45" spans="1:5" x14ac:dyDescent="0.25">
      <c r="A45" s="14">
        <v>364.12</v>
      </c>
      <c r="B45" s="3"/>
      <c r="C45" s="3" t="s">
        <v>24</v>
      </c>
      <c r="D45" s="3"/>
      <c r="E45" s="9">
        <v>8500</v>
      </c>
    </row>
    <row r="46" spans="1:5" s="72" customFormat="1" x14ac:dyDescent="0.25">
      <c r="A46" s="69"/>
      <c r="B46" s="70"/>
      <c r="C46" s="70"/>
      <c r="D46" s="70"/>
      <c r="E46" s="71">
        <f>SUM(E40:E45)</f>
        <v>52600</v>
      </c>
    </row>
    <row r="47" spans="1:5" x14ac:dyDescent="0.25">
      <c r="A47" s="14"/>
      <c r="B47" s="3"/>
      <c r="C47" s="3"/>
      <c r="D47" s="3"/>
      <c r="E47" s="9"/>
    </row>
    <row r="48" spans="1:5" x14ac:dyDescent="0.25">
      <c r="A48" s="14">
        <v>380</v>
      </c>
      <c r="B48" s="3"/>
      <c r="C48" s="21" t="s">
        <v>247</v>
      </c>
      <c r="D48" s="3"/>
      <c r="E48" s="9">
        <v>250</v>
      </c>
    </row>
    <row r="49" spans="1:5" x14ac:dyDescent="0.25">
      <c r="A49" s="14">
        <v>391.1</v>
      </c>
      <c r="B49" s="3"/>
      <c r="C49" s="21" t="s">
        <v>79</v>
      </c>
      <c r="D49" s="3"/>
      <c r="E49" s="9">
        <v>1500</v>
      </c>
    </row>
    <row r="50" spans="1:5" s="72" customFormat="1" x14ac:dyDescent="0.25">
      <c r="A50" s="69"/>
      <c r="B50" s="70"/>
      <c r="C50" s="70"/>
      <c r="D50" s="70"/>
      <c r="E50" s="71">
        <f>(E48+E49)</f>
        <v>1750</v>
      </c>
    </row>
    <row r="51" spans="1:5" x14ac:dyDescent="0.25">
      <c r="A51" s="14"/>
      <c r="B51" s="3"/>
      <c r="C51" s="3"/>
      <c r="D51" s="3"/>
      <c r="E51" s="9"/>
    </row>
    <row r="52" spans="1:5" s="72" customFormat="1" x14ac:dyDescent="0.25">
      <c r="A52" s="75"/>
      <c r="B52" s="73"/>
      <c r="C52" s="73" t="s">
        <v>25</v>
      </c>
      <c r="D52" s="73"/>
      <c r="E52" s="71">
        <f>SUM(E50+E46+E38+E31+E27+E24)</f>
        <v>723821</v>
      </c>
    </row>
    <row r="53" spans="1:5" s="72" customFormat="1" x14ac:dyDescent="0.25">
      <c r="A53" s="75"/>
      <c r="B53" s="73"/>
      <c r="C53" s="73"/>
      <c r="D53" s="73"/>
      <c r="E53" s="71"/>
    </row>
    <row r="54" spans="1:5" s="72" customFormat="1" x14ac:dyDescent="0.25">
      <c r="A54" s="75"/>
      <c r="B54" s="73"/>
      <c r="C54" s="73" t="s">
        <v>26</v>
      </c>
      <c r="D54" s="73"/>
      <c r="E54" s="71">
        <f>SUM(E52+E5)</f>
        <v>1023821</v>
      </c>
    </row>
    <row r="55" spans="1:5" x14ac:dyDescent="0.25">
      <c r="A55" s="14"/>
      <c r="B55" s="3"/>
      <c r="C55" s="3"/>
      <c r="D55" s="3"/>
      <c r="E55" s="9"/>
    </row>
    <row r="56" spans="1:5" x14ac:dyDescent="0.25">
      <c r="A56" s="14"/>
      <c r="B56" s="3"/>
      <c r="C56" s="3"/>
      <c r="D56" s="3"/>
      <c r="E56" s="9"/>
    </row>
    <row r="57" spans="1:5" s="72" customFormat="1" x14ac:dyDescent="0.25">
      <c r="A57" s="69"/>
      <c r="B57" s="70"/>
      <c r="C57" s="73" t="s">
        <v>27</v>
      </c>
      <c r="D57" s="70"/>
      <c r="E57" s="74"/>
    </row>
    <row r="58" spans="1:5" x14ac:dyDescent="0.25">
      <c r="A58" s="14"/>
      <c r="B58" s="5"/>
      <c r="C58" s="5"/>
      <c r="D58" s="3"/>
      <c r="E58" s="9"/>
    </row>
    <row r="59" spans="1:5" x14ac:dyDescent="0.25">
      <c r="A59" s="26">
        <v>400.1</v>
      </c>
      <c r="B59" s="3"/>
      <c r="C59" s="3" t="s">
        <v>28</v>
      </c>
      <c r="D59" s="3"/>
      <c r="E59" s="9">
        <v>5000</v>
      </c>
    </row>
    <row r="60" spans="1:5" x14ac:dyDescent="0.25">
      <c r="A60" s="22">
        <v>400.33100000000002</v>
      </c>
      <c r="B60" s="3"/>
      <c r="C60" s="3" t="s">
        <v>73</v>
      </c>
      <c r="D60" s="3"/>
      <c r="E60" s="9">
        <v>500</v>
      </c>
    </row>
    <row r="61" spans="1:5" x14ac:dyDescent="0.25">
      <c r="A61" s="61">
        <v>400.42</v>
      </c>
      <c r="B61" s="3"/>
      <c r="C61" s="3" t="s">
        <v>29</v>
      </c>
      <c r="D61" s="3"/>
      <c r="E61" s="9">
        <v>1500</v>
      </c>
    </row>
    <row r="62" spans="1:5" x14ac:dyDescent="0.25">
      <c r="A62" s="61">
        <v>400.46</v>
      </c>
      <c r="B62" s="3"/>
      <c r="C62" s="3" t="s">
        <v>30</v>
      </c>
      <c r="D62" s="3"/>
      <c r="E62" s="9">
        <v>500</v>
      </c>
    </row>
    <row r="63" spans="1:5" x14ac:dyDescent="0.25">
      <c r="A63" s="61">
        <v>403.11</v>
      </c>
      <c r="B63" s="3"/>
      <c r="C63" s="3" t="s">
        <v>31</v>
      </c>
      <c r="D63" s="3"/>
      <c r="E63" s="9">
        <v>9000</v>
      </c>
    </row>
    <row r="64" spans="1:5" x14ac:dyDescent="0.25">
      <c r="A64" s="23" t="s">
        <v>32</v>
      </c>
      <c r="B64" s="3"/>
      <c r="C64" s="3" t="s">
        <v>33</v>
      </c>
      <c r="D64" s="3"/>
      <c r="E64" s="9">
        <v>700</v>
      </c>
    </row>
    <row r="65" spans="1:5" x14ac:dyDescent="0.25">
      <c r="A65" s="14">
        <v>404.31</v>
      </c>
      <c r="B65" s="3"/>
      <c r="C65" s="18" t="s">
        <v>80</v>
      </c>
      <c r="D65" s="3"/>
      <c r="E65" s="9">
        <v>5000</v>
      </c>
    </row>
    <row r="66" spans="1:5" x14ac:dyDescent="0.25">
      <c r="A66" s="61">
        <v>405.1</v>
      </c>
      <c r="B66" s="3"/>
      <c r="C66" s="3" t="s">
        <v>34</v>
      </c>
      <c r="D66" s="3"/>
      <c r="E66" s="9">
        <v>26000</v>
      </c>
    </row>
    <row r="67" spans="1:5" x14ac:dyDescent="0.25">
      <c r="A67" s="24" t="s">
        <v>35</v>
      </c>
      <c r="B67" s="3"/>
      <c r="C67" s="5" t="s">
        <v>82</v>
      </c>
      <c r="D67" s="3"/>
      <c r="E67" s="9">
        <v>1000</v>
      </c>
    </row>
    <row r="68" spans="1:5" x14ac:dyDescent="0.25">
      <c r="A68" s="61">
        <v>405.34</v>
      </c>
      <c r="B68" s="3"/>
      <c r="C68" s="3" t="s">
        <v>36</v>
      </c>
      <c r="D68" s="3"/>
      <c r="E68" s="9">
        <v>500</v>
      </c>
    </row>
    <row r="69" spans="1:5" x14ac:dyDescent="0.25">
      <c r="A69" s="61">
        <v>405.35</v>
      </c>
      <c r="B69" s="3"/>
      <c r="C69" s="3" t="s">
        <v>37</v>
      </c>
      <c r="D69" s="3"/>
      <c r="E69" s="9">
        <v>750</v>
      </c>
    </row>
    <row r="70" spans="1:5" x14ac:dyDescent="0.25">
      <c r="A70" s="61">
        <v>405.39</v>
      </c>
      <c r="B70" s="3"/>
      <c r="C70" s="3" t="s">
        <v>38</v>
      </c>
      <c r="D70" s="3"/>
      <c r="E70" s="9">
        <v>35</v>
      </c>
    </row>
    <row r="71" spans="1:5" x14ac:dyDescent="0.25">
      <c r="A71" s="14">
        <v>407.27</v>
      </c>
      <c r="B71" s="3"/>
      <c r="C71" s="18" t="s">
        <v>81</v>
      </c>
      <c r="D71" s="3"/>
      <c r="E71" s="9">
        <v>1500</v>
      </c>
    </row>
    <row r="72" spans="1:5" x14ac:dyDescent="0.25">
      <c r="A72" s="61">
        <v>408.31</v>
      </c>
      <c r="B72" s="3"/>
      <c r="C72" s="3" t="s">
        <v>39</v>
      </c>
      <c r="D72" s="3"/>
      <c r="E72" s="9">
        <v>20000</v>
      </c>
    </row>
    <row r="73" spans="1:5" x14ac:dyDescent="0.25">
      <c r="A73" s="23" t="s">
        <v>40</v>
      </c>
      <c r="B73" s="3"/>
      <c r="C73" s="3" t="s">
        <v>41</v>
      </c>
      <c r="D73" s="3"/>
      <c r="E73" s="9">
        <v>4000</v>
      </c>
    </row>
    <row r="74" spans="1:5" x14ac:dyDescent="0.25">
      <c r="A74" s="62">
        <v>409.23</v>
      </c>
      <c r="B74" s="3"/>
      <c r="C74" s="3" t="s">
        <v>42</v>
      </c>
      <c r="D74" s="3"/>
      <c r="E74" s="9">
        <v>3000</v>
      </c>
    </row>
    <row r="75" spans="1:5" x14ac:dyDescent="0.25">
      <c r="A75" s="61">
        <v>409.32</v>
      </c>
      <c r="B75" s="3"/>
      <c r="C75" s="3" t="s">
        <v>43</v>
      </c>
      <c r="D75" s="3"/>
      <c r="E75" s="9">
        <v>2500</v>
      </c>
    </row>
    <row r="76" spans="1:5" x14ac:dyDescent="0.25">
      <c r="A76" s="61">
        <v>409.36</v>
      </c>
      <c r="B76" s="3"/>
      <c r="C76" s="3" t="s">
        <v>44</v>
      </c>
      <c r="D76" s="3"/>
      <c r="E76" s="9">
        <v>2000</v>
      </c>
    </row>
    <row r="77" spans="1:5" x14ac:dyDescent="0.25">
      <c r="A77" s="61">
        <v>409.37</v>
      </c>
      <c r="B77" s="3"/>
      <c r="C77" s="3" t="s">
        <v>45</v>
      </c>
      <c r="D77" s="3"/>
      <c r="E77" s="9">
        <v>2000</v>
      </c>
    </row>
    <row r="78" spans="1:5" s="72" customFormat="1" x14ac:dyDescent="0.25">
      <c r="A78" s="76"/>
      <c r="B78" s="77"/>
      <c r="C78" s="77"/>
      <c r="D78" s="77"/>
      <c r="E78" s="71">
        <f>SUM(E59:E77)</f>
        <v>85485</v>
      </c>
    </row>
    <row r="79" spans="1:5" x14ac:dyDescent="0.25">
      <c r="A79" s="14"/>
      <c r="B79" s="3"/>
      <c r="C79" s="3"/>
      <c r="D79" s="3"/>
      <c r="E79" s="9"/>
    </row>
    <row r="80" spans="1:5" x14ac:dyDescent="0.25">
      <c r="A80" s="61">
        <v>411.5</v>
      </c>
      <c r="B80" s="3"/>
      <c r="C80" s="18" t="s">
        <v>83</v>
      </c>
      <c r="D80" s="3"/>
      <c r="E80" s="9">
        <v>140000</v>
      </c>
    </row>
    <row r="81" spans="1:5" s="72" customFormat="1" x14ac:dyDescent="0.25">
      <c r="A81" s="78"/>
      <c r="B81" s="70"/>
      <c r="C81" s="70"/>
      <c r="D81" s="70"/>
      <c r="E81" s="71">
        <f>SUM(E80:E80)</f>
        <v>140000</v>
      </c>
    </row>
    <row r="82" spans="1:5" x14ac:dyDescent="0.25">
      <c r="A82" s="22"/>
      <c r="B82" s="3"/>
      <c r="C82" s="3"/>
      <c r="D82" s="3"/>
      <c r="E82" s="9"/>
    </row>
    <row r="83" spans="1:5" x14ac:dyDescent="0.25">
      <c r="A83" s="22">
        <v>429.36399999999998</v>
      </c>
      <c r="B83" s="3"/>
      <c r="C83" s="3" t="s">
        <v>46</v>
      </c>
      <c r="D83" s="3"/>
      <c r="E83" s="9">
        <v>6500</v>
      </c>
    </row>
    <row r="84" spans="1:5" s="72" customFormat="1" x14ac:dyDescent="0.25">
      <c r="A84" s="78"/>
      <c r="B84" s="70"/>
      <c r="C84" s="70"/>
      <c r="D84" s="70"/>
      <c r="E84" s="71">
        <f>SUM(E83:E83)</f>
        <v>6500</v>
      </c>
    </row>
    <row r="85" spans="1:5" x14ac:dyDescent="0.25">
      <c r="A85" s="22"/>
      <c r="B85" s="3"/>
      <c r="C85" s="3"/>
      <c r="D85" s="3"/>
      <c r="E85" s="9"/>
    </row>
    <row r="86" spans="1:5" x14ac:dyDescent="0.25">
      <c r="A86" s="22" t="s">
        <v>47</v>
      </c>
      <c r="B86" s="3"/>
      <c r="C86" s="3" t="s">
        <v>48</v>
      </c>
      <c r="D86" s="3"/>
      <c r="E86" s="9">
        <v>95000</v>
      </c>
    </row>
    <row r="87" spans="1:5" x14ac:dyDescent="0.25">
      <c r="A87" s="61">
        <v>430.26</v>
      </c>
      <c r="B87" s="3"/>
      <c r="C87" s="3" t="s">
        <v>49</v>
      </c>
      <c r="D87" s="3"/>
      <c r="E87" s="9">
        <v>3000</v>
      </c>
    </row>
    <row r="88" spans="1:5" x14ac:dyDescent="0.25">
      <c r="A88" s="61">
        <v>430.33</v>
      </c>
      <c r="B88" s="3"/>
      <c r="C88" s="3" t="s">
        <v>50</v>
      </c>
      <c r="D88" s="3"/>
      <c r="E88" s="9">
        <v>7000</v>
      </c>
    </row>
    <row r="89" spans="1:5" x14ac:dyDescent="0.25">
      <c r="A89" s="23" t="s">
        <v>51</v>
      </c>
      <c r="B89" s="3"/>
      <c r="C89" s="3" t="s">
        <v>52</v>
      </c>
      <c r="D89" s="3"/>
      <c r="E89" s="9">
        <v>10000</v>
      </c>
    </row>
    <row r="90" spans="1:5" x14ac:dyDescent="0.25">
      <c r="A90" s="61">
        <v>432.24</v>
      </c>
      <c r="B90" s="3"/>
      <c r="C90" s="3" t="s">
        <v>53</v>
      </c>
      <c r="D90" s="3"/>
      <c r="E90" s="9">
        <v>5000</v>
      </c>
    </row>
    <row r="91" spans="1:5" x14ac:dyDescent="0.25">
      <c r="A91" s="61">
        <v>433.24</v>
      </c>
      <c r="B91" s="3"/>
      <c r="C91" s="3" t="s">
        <v>54</v>
      </c>
      <c r="D91" s="3"/>
      <c r="E91" s="9">
        <v>1000</v>
      </c>
    </row>
    <row r="92" spans="1:5" x14ac:dyDescent="0.25">
      <c r="A92" s="62">
        <v>437</v>
      </c>
      <c r="B92" s="3"/>
      <c r="C92" s="3" t="s">
        <v>55</v>
      </c>
      <c r="D92" s="3"/>
      <c r="E92" s="9">
        <v>5000</v>
      </c>
    </row>
    <row r="93" spans="1:5" x14ac:dyDescent="0.25">
      <c r="A93" s="62">
        <v>438</v>
      </c>
      <c r="B93" s="3"/>
      <c r="C93" s="3" t="s">
        <v>56</v>
      </c>
      <c r="D93" s="3"/>
      <c r="E93" s="9">
        <v>50000</v>
      </c>
    </row>
    <row r="94" spans="1:5" x14ac:dyDescent="0.25">
      <c r="A94" s="23" t="s">
        <v>57</v>
      </c>
      <c r="B94" s="3"/>
      <c r="C94" s="3" t="s">
        <v>58</v>
      </c>
      <c r="D94" s="3"/>
      <c r="E94" s="9">
        <v>163000</v>
      </c>
    </row>
    <row r="95" spans="1:5" x14ac:dyDescent="0.25">
      <c r="A95" s="22" t="s">
        <v>59</v>
      </c>
      <c r="B95" s="3"/>
      <c r="C95" s="3" t="s">
        <v>60</v>
      </c>
      <c r="D95" s="3"/>
      <c r="E95" s="9">
        <v>30000</v>
      </c>
    </row>
    <row r="96" spans="1:5" x14ac:dyDescent="0.25">
      <c r="A96" s="27"/>
      <c r="B96" s="19"/>
      <c r="C96" s="19"/>
      <c r="D96" s="19"/>
      <c r="E96" s="20">
        <f>SUM(E85:E95)</f>
        <v>369000</v>
      </c>
    </row>
    <row r="97" spans="1:5" x14ac:dyDescent="0.25">
      <c r="A97" s="22"/>
      <c r="B97" s="3"/>
      <c r="C97" s="3"/>
      <c r="D97" s="3"/>
      <c r="E97" s="9"/>
    </row>
    <row r="98" spans="1:5" x14ac:dyDescent="0.25">
      <c r="A98" s="61">
        <v>451</v>
      </c>
      <c r="B98" s="3"/>
      <c r="C98" s="18" t="s">
        <v>84</v>
      </c>
      <c r="D98" s="3"/>
      <c r="E98" s="9">
        <v>250</v>
      </c>
    </row>
    <row r="99" spans="1:5" x14ac:dyDescent="0.25">
      <c r="A99" s="61">
        <v>452</v>
      </c>
      <c r="B99" s="3"/>
      <c r="C99" s="3" t="s">
        <v>61</v>
      </c>
      <c r="D99" s="3"/>
      <c r="E99" s="9">
        <v>750</v>
      </c>
    </row>
    <row r="100" spans="1:5" x14ac:dyDescent="0.25">
      <c r="A100" s="61">
        <v>456.54</v>
      </c>
      <c r="B100" s="3"/>
      <c r="C100" s="3" t="s">
        <v>62</v>
      </c>
      <c r="D100" s="3"/>
      <c r="E100" s="9">
        <v>650</v>
      </c>
    </row>
    <row r="101" spans="1:5" s="72" customFormat="1" x14ac:dyDescent="0.25">
      <c r="A101" s="78"/>
      <c r="B101" s="70"/>
      <c r="C101" s="70"/>
      <c r="D101" s="70"/>
      <c r="E101" s="71">
        <f>SUM(E98:E100)</f>
        <v>1650</v>
      </c>
    </row>
    <row r="102" spans="1:5" x14ac:dyDescent="0.25">
      <c r="A102" s="22"/>
      <c r="B102" s="3"/>
      <c r="C102" s="3"/>
      <c r="D102" s="3"/>
      <c r="E102" s="11"/>
    </row>
    <row r="103" spans="1:5" x14ac:dyDescent="0.25">
      <c r="A103" s="25"/>
      <c r="B103" s="3"/>
      <c r="C103" s="6"/>
      <c r="D103" s="3"/>
      <c r="E103" s="8"/>
    </row>
    <row r="104" spans="1:5" x14ac:dyDescent="0.25">
      <c r="A104" s="61">
        <v>484</v>
      </c>
      <c r="B104" s="3"/>
      <c r="C104" s="3" t="s">
        <v>63</v>
      </c>
      <c r="D104" s="3"/>
      <c r="E104" s="9">
        <v>8300</v>
      </c>
    </row>
    <row r="105" spans="1:5" x14ac:dyDescent="0.25">
      <c r="A105" s="22">
        <v>486.2</v>
      </c>
      <c r="B105" s="3"/>
      <c r="C105" s="3" t="s">
        <v>64</v>
      </c>
      <c r="D105" s="3"/>
      <c r="E105" s="9">
        <v>7500</v>
      </c>
    </row>
    <row r="106" spans="1:5" x14ac:dyDescent="0.25">
      <c r="A106" s="22">
        <v>486.35399999999998</v>
      </c>
      <c r="B106" s="3"/>
      <c r="C106" s="3" t="s">
        <v>65</v>
      </c>
      <c r="D106" s="3"/>
      <c r="E106" s="9">
        <v>8000</v>
      </c>
    </row>
    <row r="107" spans="1:5" x14ac:dyDescent="0.25">
      <c r="A107" s="23">
        <v>487.19600000000003</v>
      </c>
      <c r="B107" s="3"/>
      <c r="C107" s="3" t="s">
        <v>66</v>
      </c>
      <c r="D107" s="3"/>
      <c r="E107" s="9">
        <v>45000</v>
      </c>
    </row>
    <row r="108" spans="1:5" x14ac:dyDescent="0.25">
      <c r="A108" s="23">
        <v>487.19799999999998</v>
      </c>
      <c r="B108" s="3"/>
      <c r="C108" s="3" t="s">
        <v>67</v>
      </c>
      <c r="D108" s="3"/>
      <c r="E108" s="9">
        <v>575</v>
      </c>
    </row>
    <row r="109" spans="1:5" x14ac:dyDescent="0.25">
      <c r="A109" s="23">
        <v>487.19900000000001</v>
      </c>
      <c r="B109" s="3"/>
      <c r="C109" s="3" t="s">
        <v>68</v>
      </c>
      <c r="D109" s="3"/>
      <c r="E109" s="9">
        <v>550</v>
      </c>
    </row>
    <row r="110" spans="1:5" x14ac:dyDescent="0.25">
      <c r="A110" s="23">
        <v>493</v>
      </c>
      <c r="B110" s="3"/>
      <c r="C110" s="3" t="s">
        <v>69</v>
      </c>
      <c r="D110" s="3"/>
      <c r="E110" s="9">
        <v>1000</v>
      </c>
    </row>
    <row r="111" spans="1:5" s="72" customFormat="1" x14ac:dyDescent="0.25">
      <c r="A111" s="79"/>
      <c r="B111" s="70"/>
      <c r="C111" s="70"/>
      <c r="D111" s="70"/>
      <c r="E111" s="71">
        <f>SUM(E104:E110)</f>
        <v>70925</v>
      </c>
    </row>
    <row r="112" spans="1:5" x14ac:dyDescent="0.25">
      <c r="A112" s="14"/>
      <c r="B112" s="3"/>
      <c r="C112" s="3"/>
      <c r="D112" s="3"/>
      <c r="E112" s="9"/>
    </row>
    <row r="113" spans="1:5" s="72" customFormat="1" x14ac:dyDescent="0.25">
      <c r="A113" s="75"/>
      <c r="B113" s="73"/>
      <c r="C113" s="73" t="s">
        <v>70</v>
      </c>
      <c r="D113" s="73"/>
      <c r="E113" s="71">
        <f>SUM(E78+E81+E84+E96+E101+E111)</f>
        <v>673560</v>
      </c>
    </row>
    <row r="114" spans="1:5" s="72" customFormat="1" x14ac:dyDescent="0.25">
      <c r="A114" s="75"/>
      <c r="B114" s="73"/>
      <c r="C114" s="73"/>
      <c r="D114" s="73"/>
      <c r="E114" s="71"/>
    </row>
    <row r="115" spans="1:5" s="72" customFormat="1" x14ac:dyDescent="0.25">
      <c r="A115" s="75"/>
      <c r="B115" s="73"/>
      <c r="C115" s="73" t="s">
        <v>71</v>
      </c>
      <c r="D115" s="73"/>
      <c r="E115" s="71">
        <f>SUM(E54-E113)</f>
        <v>350261</v>
      </c>
    </row>
    <row r="116" spans="1:5" s="72" customFormat="1" x14ac:dyDescent="0.25">
      <c r="A116" s="75"/>
      <c r="B116" s="73"/>
      <c r="C116" s="73"/>
      <c r="D116" s="73"/>
      <c r="E116" s="71"/>
    </row>
    <row r="117" spans="1:5" s="72" customFormat="1" x14ac:dyDescent="0.25">
      <c r="A117" s="75"/>
      <c r="B117" s="73"/>
      <c r="C117" s="73" t="s">
        <v>72</v>
      </c>
      <c r="D117" s="73"/>
      <c r="E117" s="71">
        <f>SUM(E113+E115)</f>
        <v>1023821</v>
      </c>
    </row>
    <row r="118" spans="1:5" x14ac:dyDescent="0.25">
      <c r="A118" s="14"/>
      <c r="B118" s="3"/>
      <c r="C118" s="3"/>
      <c r="D118" s="3"/>
      <c r="E118" s="9"/>
    </row>
    <row r="119" spans="1:5" x14ac:dyDescent="0.25">
      <c r="A119" s="14"/>
      <c r="B119" s="3"/>
      <c r="C119" s="3"/>
      <c r="D119" s="3"/>
      <c r="E119" s="9"/>
    </row>
    <row r="120" spans="1:5" x14ac:dyDescent="0.25">
      <c r="B120" s="1"/>
      <c r="C120" s="1"/>
      <c r="D120" s="1"/>
    </row>
    <row r="121" spans="1:5" x14ac:dyDescent="0.25">
      <c r="A121" s="16"/>
      <c r="B121" s="1"/>
      <c r="C121" s="1"/>
      <c r="D121" s="1"/>
    </row>
    <row r="122" spans="1:5" x14ac:dyDescent="0.25">
      <c r="A122" s="17"/>
      <c r="B122" s="1"/>
      <c r="C122" s="1"/>
      <c r="D122" s="1"/>
    </row>
    <row r="123" spans="1:5" x14ac:dyDescent="0.25">
      <c r="A123" s="17"/>
      <c r="B123" s="1"/>
      <c r="C123" s="1"/>
      <c r="D123" s="1"/>
    </row>
    <row r="124" spans="1:5" x14ac:dyDescent="0.25">
      <c r="A124" s="17"/>
      <c r="B124" s="1"/>
      <c r="C124" s="1"/>
      <c r="D124" s="1"/>
    </row>
  </sheetData>
  <pageMargins left="0.25" right="0.25" top="0.75" bottom="0.75" header="0.3" footer="0.3"/>
  <pageSetup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3712-4E82-4891-8C58-F1C6FC46ADD0}">
  <sheetPr codeName="Sheet2"/>
  <dimension ref="A1:M159"/>
  <sheetViews>
    <sheetView view="pageBreakPreview" topLeftCell="A36" zoomScale="110" zoomScaleNormal="110" zoomScaleSheetLayoutView="110" workbookViewId="0">
      <selection activeCell="K164" sqref="K164"/>
    </sheetView>
  </sheetViews>
  <sheetFormatPr defaultRowHeight="15" x14ac:dyDescent="0.25"/>
  <cols>
    <col min="1" max="3" width="5.42578125" style="39" customWidth="1"/>
    <col min="4" max="4" width="29" style="39" customWidth="1"/>
    <col min="5" max="5" width="10.140625" bestFit="1" customWidth="1"/>
    <col min="6" max="6" width="0.28515625" style="60" customWidth="1"/>
    <col min="7" max="7" width="10.140625" bestFit="1" customWidth="1"/>
    <col min="8" max="8" width="0.28515625" style="60" customWidth="1"/>
    <col min="9" max="9" width="10.140625" bestFit="1" customWidth="1"/>
    <col min="10" max="10" width="0.28515625" style="60" customWidth="1"/>
    <col min="11" max="11" width="10.140625" bestFit="1" customWidth="1"/>
    <col min="12" max="12" width="0.28515625" style="40" customWidth="1"/>
    <col min="13" max="13" width="10.42578125" style="41" bestFit="1" customWidth="1"/>
    <col min="14" max="14" width="2.5703125" customWidth="1"/>
    <col min="15" max="34" width="3.42578125" customWidth="1"/>
  </cols>
  <sheetData>
    <row r="1" spans="1:13" s="30" customFormat="1" ht="15.75" thickBot="1" x14ac:dyDescent="0.3">
      <c r="A1" s="42"/>
      <c r="B1" s="42"/>
      <c r="C1" s="42"/>
      <c r="D1" s="42"/>
      <c r="E1" s="28" t="s">
        <v>85</v>
      </c>
      <c r="F1" s="43"/>
      <c r="G1" s="28" t="s">
        <v>86</v>
      </c>
      <c r="H1" s="43"/>
      <c r="I1" s="28" t="s">
        <v>87</v>
      </c>
      <c r="J1" s="43"/>
      <c r="K1" s="28" t="s">
        <v>88</v>
      </c>
      <c r="L1" s="29"/>
      <c r="M1" s="44" t="s">
        <v>89</v>
      </c>
    </row>
    <row r="2" spans="1:13" ht="15.75" thickTop="1" x14ac:dyDescent="0.25">
      <c r="A2" s="45" t="s">
        <v>90</v>
      </c>
      <c r="B2" s="45"/>
      <c r="C2" s="45"/>
      <c r="D2" s="45"/>
      <c r="E2" s="31"/>
      <c r="F2" s="46"/>
      <c r="G2" s="31"/>
      <c r="H2" s="46"/>
      <c r="I2" s="31"/>
      <c r="J2" s="46"/>
      <c r="K2" s="31"/>
      <c r="L2" s="32"/>
      <c r="M2" s="47"/>
    </row>
    <row r="3" spans="1:13" x14ac:dyDescent="0.25">
      <c r="A3" s="45" t="s">
        <v>91</v>
      </c>
      <c r="B3" s="45"/>
      <c r="C3" s="45"/>
      <c r="D3" s="45"/>
      <c r="E3" s="31"/>
      <c r="F3" s="46"/>
      <c r="G3" s="31"/>
      <c r="H3" s="46"/>
      <c r="I3" s="31"/>
      <c r="J3" s="46"/>
      <c r="K3" s="31"/>
      <c r="L3" s="32"/>
      <c r="M3" s="47"/>
    </row>
    <row r="4" spans="1:13" x14ac:dyDescent="0.25">
      <c r="A4" s="45"/>
      <c r="B4" s="45" t="s">
        <v>92</v>
      </c>
      <c r="C4" s="45"/>
      <c r="D4" s="45"/>
      <c r="E4" s="31">
        <v>116459.31</v>
      </c>
      <c r="F4" s="46"/>
      <c r="G4" s="31">
        <v>119510.64</v>
      </c>
      <c r="H4" s="46"/>
      <c r="I4" s="31">
        <v>52995.08</v>
      </c>
      <c r="J4" s="46"/>
      <c r="K4" s="31">
        <v>52845.89</v>
      </c>
      <c r="L4" s="32"/>
      <c r="M4" s="48">
        <f>AVERAGE(E4:L4)</f>
        <v>85452.73000000001</v>
      </c>
    </row>
    <row r="5" spans="1:13" x14ac:dyDescent="0.25">
      <c r="A5" s="45"/>
      <c r="B5" s="45" t="s">
        <v>93</v>
      </c>
      <c r="C5" s="45"/>
      <c r="D5" s="45"/>
      <c r="E5" s="31">
        <v>0</v>
      </c>
      <c r="F5" s="46"/>
      <c r="G5" s="31">
        <v>0</v>
      </c>
      <c r="H5" s="46"/>
      <c r="I5" s="31">
        <v>108668.64</v>
      </c>
      <c r="J5" s="46"/>
      <c r="K5" s="31">
        <v>115841.91</v>
      </c>
      <c r="L5" s="32"/>
      <c r="M5" s="48">
        <f t="shared" ref="M5:M10" si="0">AVERAGE(E5:L5)</f>
        <v>56127.637499999997</v>
      </c>
    </row>
    <row r="6" spans="1:13" x14ac:dyDescent="0.25">
      <c r="A6" s="45"/>
      <c r="B6" s="45" t="s">
        <v>94</v>
      </c>
      <c r="C6" s="45"/>
      <c r="D6" s="45"/>
      <c r="E6" s="31">
        <v>67.569999999999993</v>
      </c>
      <c r="F6" s="46"/>
      <c r="G6" s="31">
        <v>5625.88</v>
      </c>
      <c r="H6" s="46"/>
      <c r="I6" s="31">
        <v>3744.6</v>
      </c>
      <c r="J6" s="46"/>
      <c r="K6" s="31">
        <v>1063.58</v>
      </c>
      <c r="L6" s="32"/>
      <c r="M6" s="48">
        <f t="shared" si="0"/>
        <v>2625.4074999999998</v>
      </c>
    </row>
    <row r="7" spans="1:13" x14ac:dyDescent="0.25">
      <c r="A7" s="45"/>
      <c r="B7" s="45" t="s">
        <v>95</v>
      </c>
      <c r="C7" s="45"/>
      <c r="D7" s="45"/>
      <c r="E7" s="31">
        <v>0</v>
      </c>
      <c r="F7" s="46"/>
      <c r="G7" s="31">
        <v>0</v>
      </c>
      <c r="H7" s="46"/>
      <c r="I7" s="31">
        <v>0</v>
      </c>
      <c r="J7" s="46"/>
      <c r="K7" s="31">
        <v>2275.33</v>
      </c>
      <c r="L7" s="32"/>
      <c r="M7" s="48">
        <f t="shared" si="0"/>
        <v>568.83249999999998</v>
      </c>
    </row>
    <row r="8" spans="1:13" x14ac:dyDescent="0.25">
      <c r="A8" s="45"/>
      <c r="B8" s="45" t="s">
        <v>96</v>
      </c>
      <c r="C8" s="45"/>
      <c r="D8" s="45"/>
      <c r="E8" s="31">
        <v>2246.81</v>
      </c>
      <c r="F8" s="46"/>
      <c r="G8" s="31">
        <v>1434.95</v>
      </c>
      <c r="H8" s="46"/>
      <c r="I8" s="31">
        <v>2725.77</v>
      </c>
      <c r="J8" s="46"/>
      <c r="K8" s="31">
        <v>1744.86</v>
      </c>
      <c r="L8" s="32"/>
      <c r="M8" s="48">
        <f t="shared" si="0"/>
        <v>2038.0975000000001</v>
      </c>
    </row>
    <row r="9" spans="1:13" ht="15.75" thickBot="1" x14ac:dyDescent="0.3">
      <c r="A9" s="45"/>
      <c r="B9" s="45" t="s">
        <v>97</v>
      </c>
      <c r="C9" s="45"/>
      <c r="D9" s="45"/>
      <c r="E9" s="34">
        <v>0</v>
      </c>
      <c r="F9" s="46"/>
      <c r="G9" s="34">
        <v>0</v>
      </c>
      <c r="H9" s="46"/>
      <c r="I9" s="34">
        <v>0</v>
      </c>
      <c r="J9" s="46"/>
      <c r="K9" s="34">
        <v>2132.15</v>
      </c>
      <c r="L9" s="32"/>
      <c r="M9" s="48">
        <f t="shared" si="0"/>
        <v>533.03750000000002</v>
      </c>
    </row>
    <row r="10" spans="1:13" x14ac:dyDescent="0.25">
      <c r="A10" s="45" t="s">
        <v>98</v>
      </c>
      <c r="B10" s="45"/>
      <c r="C10" s="45"/>
      <c r="D10" s="45"/>
      <c r="E10" s="31">
        <f>ROUND(SUM(E3:E9),5)</f>
        <v>118773.69</v>
      </c>
      <c r="F10" s="46"/>
      <c r="G10" s="31">
        <f>ROUND(SUM(G3:G9),5)</f>
        <v>126571.47</v>
      </c>
      <c r="H10" s="46"/>
      <c r="I10" s="31">
        <f>ROUND(SUM(I3:I9),5)</f>
        <v>168134.09</v>
      </c>
      <c r="J10" s="46"/>
      <c r="K10" s="31">
        <f>ROUND(SUM(K3:K9),5)</f>
        <v>175903.72</v>
      </c>
      <c r="L10" s="32"/>
      <c r="M10" s="48">
        <f t="shared" si="0"/>
        <v>147345.74249999999</v>
      </c>
    </row>
    <row r="11" spans="1:13" x14ac:dyDescent="0.25">
      <c r="A11" s="45" t="s">
        <v>99</v>
      </c>
      <c r="B11" s="45"/>
      <c r="C11" s="45"/>
      <c r="D11" s="45"/>
      <c r="E11" s="31"/>
      <c r="F11" s="46"/>
      <c r="G11" s="31"/>
      <c r="H11" s="46"/>
      <c r="I11" s="31"/>
      <c r="J11" s="46"/>
      <c r="K11" s="31"/>
      <c r="L11" s="32"/>
      <c r="M11" s="47"/>
    </row>
    <row r="12" spans="1:13" x14ac:dyDescent="0.25">
      <c r="A12" s="45"/>
      <c r="B12" s="45" t="s">
        <v>100</v>
      </c>
      <c r="C12" s="45"/>
      <c r="D12" s="45"/>
      <c r="E12" s="31">
        <v>5402.5</v>
      </c>
      <c r="F12" s="46"/>
      <c r="G12" s="31">
        <v>5412.3</v>
      </c>
      <c r="H12" s="46"/>
      <c r="I12" s="31">
        <v>6361.71</v>
      </c>
      <c r="J12" s="46"/>
      <c r="K12" s="31">
        <v>5083</v>
      </c>
      <c r="L12" s="32"/>
      <c r="M12" s="48">
        <f t="shared" ref="M12:M16" si="1">AVERAGE(E12:L12)</f>
        <v>5564.8774999999996</v>
      </c>
    </row>
    <row r="13" spans="1:13" x14ac:dyDescent="0.25">
      <c r="A13" s="45"/>
      <c r="B13" s="45" t="s">
        <v>101</v>
      </c>
      <c r="C13" s="45"/>
      <c r="D13" s="45"/>
      <c r="E13" s="31">
        <v>225.5</v>
      </c>
      <c r="F13" s="46"/>
      <c r="G13" s="31">
        <v>495</v>
      </c>
      <c r="H13" s="46"/>
      <c r="I13" s="31">
        <v>1399.21</v>
      </c>
      <c r="J13" s="46"/>
      <c r="K13" s="31">
        <v>27.5</v>
      </c>
      <c r="L13" s="32"/>
      <c r="M13" s="48">
        <f t="shared" si="1"/>
        <v>536.80250000000001</v>
      </c>
    </row>
    <row r="14" spans="1:13" ht="15.75" thickBot="1" x14ac:dyDescent="0.3">
      <c r="A14" s="45"/>
      <c r="B14" s="45" t="s">
        <v>102</v>
      </c>
      <c r="C14" s="45"/>
      <c r="D14" s="45"/>
      <c r="E14" s="34">
        <v>368.5</v>
      </c>
      <c r="F14" s="46"/>
      <c r="G14" s="34">
        <v>5.5</v>
      </c>
      <c r="H14" s="46"/>
      <c r="I14" s="34">
        <v>16.5</v>
      </c>
      <c r="J14" s="46"/>
      <c r="K14" s="34">
        <v>269.5</v>
      </c>
      <c r="L14" s="32"/>
      <c r="M14" s="48">
        <f t="shared" si="1"/>
        <v>165</v>
      </c>
    </row>
    <row r="15" spans="1:13" x14ac:dyDescent="0.25">
      <c r="A15" s="45" t="s">
        <v>103</v>
      </c>
      <c r="B15" s="45"/>
      <c r="C15" s="45"/>
      <c r="D15" s="45"/>
      <c r="E15" s="31">
        <f>ROUND(SUM(E11:E14),5)</f>
        <v>5996.5</v>
      </c>
      <c r="F15" s="46"/>
      <c r="G15" s="31">
        <f>ROUND(SUM(G11:G14),5)</f>
        <v>5912.8</v>
      </c>
      <c r="H15" s="46"/>
      <c r="I15" s="31">
        <f>ROUND(SUM(I11:I14),5)</f>
        <v>7777.42</v>
      </c>
      <c r="J15" s="46"/>
      <c r="K15" s="31">
        <f>ROUND(SUM(K11:K14),5)</f>
        <v>5380</v>
      </c>
      <c r="L15" s="32"/>
      <c r="M15" s="48">
        <f t="shared" si="1"/>
        <v>6266.68</v>
      </c>
    </row>
    <row r="16" spans="1:13" x14ac:dyDescent="0.25">
      <c r="A16" s="45" t="s">
        <v>104</v>
      </c>
      <c r="B16" s="45"/>
      <c r="C16" s="45"/>
      <c r="D16" s="45"/>
      <c r="E16" s="31">
        <v>25840.1</v>
      </c>
      <c r="F16" s="46"/>
      <c r="G16" s="31">
        <v>21747.65</v>
      </c>
      <c r="H16" s="46"/>
      <c r="I16" s="31">
        <v>45002.46</v>
      </c>
      <c r="J16" s="46"/>
      <c r="K16" s="31">
        <v>16316.75</v>
      </c>
      <c r="L16" s="32"/>
      <c r="M16" s="48">
        <f t="shared" si="1"/>
        <v>27226.739999999998</v>
      </c>
    </row>
    <row r="17" spans="1:13" x14ac:dyDescent="0.25">
      <c r="A17" s="45" t="s">
        <v>105</v>
      </c>
      <c r="B17" s="45"/>
      <c r="C17" s="45"/>
      <c r="D17" s="45"/>
      <c r="E17" s="31"/>
      <c r="F17" s="46"/>
      <c r="G17" s="31"/>
      <c r="H17" s="46"/>
      <c r="I17" s="31"/>
      <c r="J17" s="46"/>
      <c r="K17" s="31"/>
      <c r="L17" s="32"/>
      <c r="M17" s="47"/>
    </row>
    <row r="18" spans="1:13" x14ac:dyDescent="0.25">
      <c r="A18" s="45"/>
      <c r="B18" s="45" t="s">
        <v>106</v>
      </c>
      <c r="C18" s="45"/>
      <c r="D18" s="45"/>
      <c r="E18" s="31">
        <v>247554.39</v>
      </c>
      <c r="F18" s="46"/>
      <c r="G18" s="31">
        <v>273540.73</v>
      </c>
      <c r="H18" s="46"/>
      <c r="I18" s="31">
        <v>266209.31</v>
      </c>
      <c r="J18" s="46"/>
      <c r="K18" s="31">
        <v>184617.51</v>
      </c>
      <c r="L18" s="32"/>
      <c r="M18" s="48">
        <f>AVERAGE(E18:L18)</f>
        <v>242980.48499999999</v>
      </c>
    </row>
    <row r="19" spans="1:13" ht="15.75" thickBot="1" x14ac:dyDescent="0.3">
      <c r="A19" s="45"/>
      <c r="B19" s="45" t="s">
        <v>107</v>
      </c>
      <c r="C19" s="45"/>
      <c r="D19" s="45"/>
      <c r="E19" s="34">
        <v>8202.07</v>
      </c>
      <c r="F19" s="46"/>
      <c r="G19" s="34">
        <v>0</v>
      </c>
      <c r="H19" s="46"/>
      <c r="I19" s="34">
        <v>0</v>
      </c>
      <c r="J19" s="46"/>
      <c r="K19" s="34">
        <v>-77.34</v>
      </c>
      <c r="L19" s="32"/>
      <c r="M19" s="48">
        <f t="shared" ref="M19:M48" si="2">AVERAGE(E19:L19)</f>
        <v>2031.1824999999999</v>
      </c>
    </row>
    <row r="20" spans="1:13" x14ac:dyDescent="0.25">
      <c r="A20" s="45" t="s">
        <v>108</v>
      </c>
      <c r="B20" s="45"/>
      <c r="C20" s="45"/>
      <c r="D20" s="45"/>
      <c r="E20" s="31">
        <f>ROUND(SUM(E17:E19),5)</f>
        <v>255756.46</v>
      </c>
      <c r="F20" s="46"/>
      <c r="G20" s="31">
        <f>ROUND(SUM(G17:G19),5)</f>
        <v>273540.73</v>
      </c>
      <c r="H20" s="46"/>
      <c r="I20" s="31">
        <f>ROUND(SUM(I17:I19),5)</f>
        <v>266209.31</v>
      </c>
      <c r="J20" s="46"/>
      <c r="K20" s="31">
        <f>ROUND(SUM(K17:K19),5)</f>
        <v>184540.17</v>
      </c>
      <c r="L20" s="32"/>
      <c r="M20" s="48">
        <f t="shared" si="2"/>
        <v>245011.66750000001</v>
      </c>
    </row>
    <row r="21" spans="1:13" x14ac:dyDescent="0.25">
      <c r="A21" s="45" t="s">
        <v>109</v>
      </c>
      <c r="B21" s="45"/>
      <c r="C21" s="45"/>
      <c r="D21" s="45"/>
      <c r="E21" s="31"/>
      <c r="F21" s="46"/>
      <c r="G21" s="31"/>
      <c r="H21" s="46"/>
      <c r="I21" s="31"/>
      <c r="J21" s="46"/>
      <c r="K21" s="31"/>
      <c r="L21" s="32"/>
      <c r="M21" s="48"/>
    </row>
    <row r="22" spans="1:13" x14ac:dyDescent="0.25">
      <c r="A22" s="45"/>
      <c r="B22" s="45" t="s">
        <v>110</v>
      </c>
      <c r="C22" s="45"/>
      <c r="D22" s="45"/>
      <c r="E22" s="31">
        <v>599.92999999999995</v>
      </c>
      <c r="F22" s="46"/>
      <c r="G22" s="31">
        <v>761.27</v>
      </c>
      <c r="H22" s="46"/>
      <c r="I22" s="31">
        <v>486.36</v>
      </c>
      <c r="J22" s="46"/>
      <c r="K22" s="31">
        <v>375.1</v>
      </c>
      <c r="L22" s="32"/>
      <c r="M22" s="48">
        <f t="shared" si="2"/>
        <v>555.66499999999996</v>
      </c>
    </row>
    <row r="23" spans="1:13" ht="15.75" thickBot="1" x14ac:dyDescent="0.3">
      <c r="A23" s="45"/>
      <c r="B23" s="45" t="s">
        <v>111</v>
      </c>
      <c r="C23" s="45"/>
      <c r="D23" s="45"/>
      <c r="E23" s="34">
        <v>2332.71</v>
      </c>
      <c r="F23" s="46"/>
      <c r="G23" s="34">
        <v>2892.87</v>
      </c>
      <c r="H23" s="46"/>
      <c r="I23" s="34">
        <v>2841.84</v>
      </c>
      <c r="J23" s="46"/>
      <c r="K23" s="34">
        <v>1421.9</v>
      </c>
      <c r="L23" s="32"/>
      <c r="M23" s="48">
        <f t="shared" si="2"/>
        <v>2372.33</v>
      </c>
    </row>
    <row r="24" spans="1:13" x14ac:dyDescent="0.25">
      <c r="A24" s="45" t="s">
        <v>112</v>
      </c>
      <c r="B24" s="45"/>
      <c r="C24" s="45"/>
      <c r="D24" s="45"/>
      <c r="E24" s="31">
        <f>ROUND(SUM(E21:E23),5)</f>
        <v>2932.64</v>
      </c>
      <c r="F24" s="46"/>
      <c r="G24" s="31">
        <f>ROUND(SUM(G21:G23),5)</f>
        <v>3654.14</v>
      </c>
      <c r="H24" s="46"/>
      <c r="I24" s="31">
        <f>ROUND(SUM(I21:I23),5)</f>
        <v>3328.2</v>
      </c>
      <c r="J24" s="46"/>
      <c r="K24" s="31">
        <f>ROUND(SUM(K21:K23),5)</f>
        <v>1797</v>
      </c>
      <c r="L24" s="32"/>
      <c r="M24" s="48">
        <f t="shared" si="2"/>
        <v>2927.9949999999999</v>
      </c>
    </row>
    <row r="25" spans="1:13" x14ac:dyDescent="0.25">
      <c r="A25" s="45" t="s">
        <v>113</v>
      </c>
      <c r="B25" s="45"/>
      <c r="C25" s="45"/>
      <c r="D25" s="45"/>
      <c r="E25" s="31"/>
      <c r="F25" s="46"/>
      <c r="G25" s="31"/>
      <c r="H25" s="46"/>
      <c r="I25" s="31"/>
      <c r="J25" s="46"/>
      <c r="K25" s="31"/>
      <c r="L25" s="32"/>
      <c r="M25" s="47"/>
    </row>
    <row r="26" spans="1:13" x14ac:dyDescent="0.25">
      <c r="A26" s="45"/>
      <c r="B26" s="45" t="s">
        <v>114</v>
      </c>
      <c r="C26" s="45"/>
      <c r="D26" s="45"/>
      <c r="E26" s="31">
        <v>360.47</v>
      </c>
      <c r="F26" s="46"/>
      <c r="G26" s="31">
        <v>404.85</v>
      </c>
      <c r="H26" s="46"/>
      <c r="I26" s="31">
        <v>695.63</v>
      </c>
      <c r="J26" s="46"/>
      <c r="K26" s="31">
        <v>674.08</v>
      </c>
      <c r="L26" s="32"/>
      <c r="M26" s="48">
        <f t="shared" si="2"/>
        <v>533.75750000000005</v>
      </c>
    </row>
    <row r="27" spans="1:13" x14ac:dyDescent="0.25">
      <c r="A27" s="45"/>
      <c r="B27" s="45" t="s">
        <v>115</v>
      </c>
      <c r="C27" s="45"/>
      <c r="D27" s="45"/>
      <c r="E27" s="31">
        <v>310.76</v>
      </c>
      <c r="F27" s="46"/>
      <c r="G27" s="31">
        <v>690.87</v>
      </c>
      <c r="H27" s="46"/>
      <c r="I27" s="31">
        <v>1568.48</v>
      </c>
      <c r="J27" s="46"/>
      <c r="K27" s="31">
        <v>1194.69</v>
      </c>
      <c r="L27" s="32"/>
      <c r="M27" s="48">
        <f t="shared" si="2"/>
        <v>941.2</v>
      </c>
    </row>
    <row r="28" spans="1:13" ht="15.75" thickBot="1" x14ac:dyDescent="0.3">
      <c r="A28" s="45"/>
      <c r="B28" s="45" t="s">
        <v>116</v>
      </c>
      <c r="C28" s="45"/>
      <c r="D28" s="45"/>
      <c r="E28" s="34">
        <v>198.59</v>
      </c>
      <c r="F28" s="46"/>
      <c r="G28" s="34">
        <v>586.70000000000005</v>
      </c>
      <c r="H28" s="46"/>
      <c r="I28" s="34">
        <v>980.97</v>
      </c>
      <c r="J28" s="46"/>
      <c r="K28" s="34">
        <v>802.51</v>
      </c>
      <c r="L28" s="32"/>
      <c r="M28" s="48">
        <f t="shared" si="2"/>
        <v>642.19250000000011</v>
      </c>
    </row>
    <row r="29" spans="1:13" x14ac:dyDescent="0.25">
      <c r="A29" s="45" t="s">
        <v>117</v>
      </c>
      <c r="B29" s="45"/>
      <c r="C29" s="45"/>
      <c r="D29" s="45"/>
      <c r="E29" s="31">
        <f>ROUND(SUM(E25:E28),5)</f>
        <v>869.82</v>
      </c>
      <c r="F29" s="46"/>
      <c r="G29" s="31">
        <f>ROUND(SUM(G25:G28),5)</f>
        <v>1682.42</v>
      </c>
      <c r="H29" s="46"/>
      <c r="I29" s="31">
        <f>ROUND(SUM(I25:I28),5)</f>
        <v>3245.08</v>
      </c>
      <c r="J29" s="46"/>
      <c r="K29" s="31">
        <f>ROUND(SUM(K25:K28),5)</f>
        <v>2671.28</v>
      </c>
      <c r="L29" s="32"/>
      <c r="M29" s="48">
        <f t="shared" si="2"/>
        <v>2117.15</v>
      </c>
    </row>
    <row r="30" spans="1:13" x14ac:dyDescent="0.25">
      <c r="A30" s="45" t="s">
        <v>118</v>
      </c>
      <c r="B30" s="45"/>
      <c r="C30" s="45"/>
      <c r="D30" s="45"/>
      <c r="E30" s="31"/>
      <c r="F30" s="46"/>
      <c r="G30" s="31"/>
      <c r="H30" s="46"/>
      <c r="I30" s="31"/>
      <c r="J30" s="46"/>
      <c r="K30" s="31"/>
      <c r="L30" s="32"/>
      <c r="M30" s="47"/>
    </row>
    <row r="31" spans="1:13" x14ac:dyDescent="0.25">
      <c r="A31" s="45"/>
      <c r="B31" s="45" t="s">
        <v>119</v>
      </c>
      <c r="C31" s="45"/>
      <c r="D31" s="45"/>
      <c r="E31" s="31">
        <v>2500</v>
      </c>
      <c r="F31" s="46"/>
      <c r="G31" s="31">
        <v>300</v>
      </c>
      <c r="H31" s="46"/>
      <c r="I31" s="31">
        <v>300</v>
      </c>
      <c r="J31" s="46"/>
      <c r="K31" s="31">
        <v>150</v>
      </c>
      <c r="L31" s="32"/>
      <c r="M31" s="48">
        <f t="shared" si="2"/>
        <v>812.5</v>
      </c>
    </row>
    <row r="32" spans="1:13" ht="15.75" thickBot="1" x14ac:dyDescent="0.3">
      <c r="A32" s="45"/>
      <c r="B32" s="45" t="s">
        <v>120</v>
      </c>
      <c r="C32" s="45"/>
      <c r="D32" s="45"/>
      <c r="E32" s="34">
        <v>2600</v>
      </c>
      <c r="F32" s="46"/>
      <c r="G32" s="34">
        <v>2600</v>
      </c>
      <c r="H32" s="46"/>
      <c r="I32" s="34">
        <v>2600</v>
      </c>
      <c r="J32" s="46"/>
      <c r="K32" s="34">
        <v>2600</v>
      </c>
      <c r="L32" s="32"/>
      <c r="M32" s="48">
        <f t="shared" si="2"/>
        <v>2600</v>
      </c>
    </row>
    <row r="33" spans="1:13" x14ac:dyDescent="0.25">
      <c r="A33" s="45" t="s">
        <v>121</v>
      </c>
      <c r="B33" s="45"/>
      <c r="C33" s="45"/>
      <c r="D33" s="45"/>
      <c r="E33" s="31">
        <f>ROUND(SUM(E30:E32),5)</f>
        <v>5100</v>
      </c>
      <c r="F33" s="46"/>
      <c r="G33" s="31">
        <f>ROUND(SUM(G30:G32),5)</f>
        <v>2900</v>
      </c>
      <c r="H33" s="46"/>
      <c r="I33" s="31">
        <f>ROUND(SUM(I30:I32),5)</f>
        <v>2900</v>
      </c>
      <c r="J33" s="46"/>
      <c r="K33" s="31">
        <f>ROUND(SUM(K30:K32),5)</f>
        <v>2750</v>
      </c>
      <c r="L33" s="32"/>
      <c r="M33" s="48">
        <f t="shared" si="2"/>
        <v>3412.5</v>
      </c>
    </row>
    <row r="34" spans="1:13" x14ac:dyDescent="0.25">
      <c r="A34" s="45" t="s">
        <v>122</v>
      </c>
      <c r="B34" s="45"/>
      <c r="C34" s="45"/>
      <c r="D34" s="45"/>
      <c r="E34" s="31"/>
      <c r="F34" s="46"/>
      <c r="G34" s="31"/>
      <c r="H34" s="46"/>
      <c r="I34" s="31"/>
      <c r="J34" s="46"/>
      <c r="K34" s="31"/>
      <c r="L34" s="32"/>
      <c r="M34" s="47"/>
    </row>
    <row r="35" spans="1:13" ht="15.75" thickBot="1" x14ac:dyDescent="0.3">
      <c r="A35" s="45"/>
      <c r="B35" s="45" t="s">
        <v>123</v>
      </c>
      <c r="C35" s="45"/>
      <c r="D35" s="45"/>
      <c r="E35" s="34">
        <v>9859.66</v>
      </c>
      <c r="F35" s="46"/>
      <c r="G35" s="34">
        <v>0</v>
      </c>
      <c r="H35" s="46"/>
      <c r="I35" s="34">
        <v>0</v>
      </c>
      <c r="J35" s="46"/>
      <c r="K35" s="34">
        <v>0</v>
      </c>
      <c r="L35" s="32"/>
      <c r="M35" s="48">
        <f t="shared" si="2"/>
        <v>2464.915</v>
      </c>
    </row>
    <row r="36" spans="1:13" x14ac:dyDescent="0.25">
      <c r="A36" s="45" t="s">
        <v>124</v>
      </c>
      <c r="B36" s="45"/>
      <c r="C36" s="45"/>
      <c r="D36" s="45"/>
      <c r="E36" s="31">
        <f>ROUND(SUM(E34:E35),5)</f>
        <v>9859.66</v>
      </c>
      <c r="F36" s="46"/>
      <c r="G36" s="31">
        <f>ROUND(SUM(G34:G35),5)</f>
        <v>0</v>
      </c>
      <c r="H36" s="46"/>
      <c r="I36" s="31">
        <f>ROUND(SUM(I34:I35),5)</f>
        <v>0</v>
      </c>
      <c r="J36" s="46"/>
      <c r="K36" s="31">
        <f>ROUND(SUM(K34:K35),5)</f>
        <v>0</v>
      </c>
      <c r="L36" s="32"/>
      <c r="M36" s="48">
        <f t="shared" si="2"/>
        <v>2464.915</v>
      </c>
    </row>
    <row r="37" spans="1:13" x14ac:dyDescent="0.25">
      <c r="A37" s="45" t="s">
        <v>125</v>
      </c>
      <c r="B37" s="45"/>
      <c r="C37" s="45"/>
      <c r="D37" s="45"/>
      <c r="E37" s="31"/>
      <c r="F37" s="46"/>
      <c r="G37" s="31"/>
      <c r="H37" s="46"/>
      <c r="I37" s="31"/>
      <c r="J37" s="46"/>
      <c r="K37" s="31"/>
      <c r="L37" s="32"/>
      <c r="M37" s="47"/>
    </row>
    <row r="38" spans="1:13" x14ac:dyDescent="0.25">
      <c r="A38" s="45"/>
      <c r="B38" s="45" t="s">
        <v>126</v>
      </c>
      <c r="C38" s="45"/>
      <c r="D38" s="45"/>
      <c r="E38" s="31">
        <v>456.41</v>
      </c>
      <c r="F38" s="46"/>
      <c r="G38" s="31">
        <v>415.53</v>
      </c>
      <c r="H38" s="46"/>
      <c r="I38" s="31">
        <v>437.31</v>
      </c>
      <c r="J38" s="46"/>
      <c r="K38" s="31">
        <v>0</v>
      </c>
      <c r="L38" s="32"/>
      <c r="M38" s="48">
        <f t="shared" si="2"/>
        <v>327.3125</v>
      </c>
    </row>
    <row r="39" spans="1:13" x14ac:dyDescent="0.25">
      <c r="A39" s="45"/>
      <c r="B39" s="45" t="s">
        <v>127</v>
      </c>
      <c r="C39" s="45"/>
      <c r="D39" s="45"/>
      <c r="E39" s="31">
        <v>150670.60999999999</v>
      </c>
      <c r="F39" s="46"/>
      <c r="G39" s="31">
        <v>157595.16</v>
      </c>
      <c r="H39" s="46"/>
      <c r="I39" s="31">
        <v>165184.75</v>
      </c>
      <c r="J39" s="46"/>
      <c r="K39" s="31">
        <v>169050.55</v>
      </c>
      <c r="L39" s="32"/>
      <c r="M39" s="48">
        <f t="shared" si="2"/>
        <v>160625.26750000002</v>
      </c>
    </row>
    <row r="40" spans="1:13" x14ac:dyDescent="0.25">
      <c r="A40" s="45"/>
      <c r="B40" s="45" t="s">
        <v>128</v>
      </c>
      <c r="C40" s="45"/>
      <c r="D40" s="45"/>
      <c r="E40" s="31">
        <v>400</v>
      </c>
      <c r="F40" s="46"/>
      <c r="G40" s="31">
        <v>400</v>
      </c>
      <c r="H40" s="46"/>
      <c r="I40" s="31">
        <v>400</v>
      </c>
      <c r="J40" s="46"/>
      <c r="K40" s="31">
        <v>400</v>
      </c>
      <c r="L40" s="32"/>
      <c r="M40" s="48">
        <f t="shared" si="2"/>
        <v>400</v>
      </c>
    </row>
    <row r="41" spans="1:13" x14ac:dyDescent="0.25">
      <c r="A41" s="45"/>
      <c r="B41" s="45" t="s">
        <v>129</v>
      </c>
      <c r="C41" s="45"/>
      <c r="D41" s="45"/>
      <c r="E41" s="31">
        <v>4867.13</v>
      </c>
      <c r="F41" s="46"/>
      <c r="G41" s="31">
        <v>4926.26</v>
      </c>
      <c r="H41" s="46"/>
      <c r="I41" s="31">
        <v>5006.3900000000003</v>
      </c>
      <c r="J41" s="46"/>
      <c r="K41" s="31">
        <v>2532.4899999999998</v>
      </c>
      <c r="L41" s="32"/>
      <c r="M41" s="48">
        <f t="shared" si="2"/>
        <v>4333.0674999999992</v>
      </c>
    </row>
    <row r="42" spans="1:13" ht="15.75" thickBot="1" x14ac:dyDescent="0.3">
      <c r="A42" s="45"/>
      <c r="B42" s="45" t="s">
        <v>130</v>
      </c>
      <c r="C42" s="45"/>
      <c r="D42" s="45"/>
      <c r="E42" s="34">
        <v>15246.89</v>
      </c>
      <c r="F42" s="46"/>
      <c r="G42" s="34">
        <v>15352.81</v>
      </c>
      <c r="H42" s="46"/>
      <c r="I42" s="34">
        <v>14032.96</v>
      </c>
      <c r="J42" s="46"/>
      <c r="K42" s="34">
        <v>15163.56</v>
      </c>
      <c r="L42" s="32"/>
      <c r="M42" s="48">
        <f t="shared" si="2"/>
        <v>14949.054999999998</v>
      </c>
    </row>
    <row r="43" spans="1:13" x14ac:dyDescent="0.25">
      <c r="A43" s="45" t="s">
        <v>131</v>
      </c>
      <c r="B43" s="45"/>
      <c r="C43" s="45"/>
      <c r="D43" s="45"/>
      <c r="E43" s="31">
        <f>ROUND(SUM(E37:E42),5)</f>
        <v>171641.04</v>
      </c>
      <c r="F43" s="46"/>
      <c r="G43" s="31">
        <f>ROUND(SUM(G37:G42),5)</f>
        <v>178689.76</v>
      </c>
      <c r="H43" s="46"/>
      <c r="I43" s="31">
        <f>ROUND(SUM(I37:I42),5)</f>
        <v>185061.41</v>
      </c>
      <c r="J43" s="46"/>
      <c r="K43" s="31">
        <f>ROUND(SUM(K37:K42),5)</f>
        <v>187146.6</v>
      </c>
      <c r="L43" s="32"/>
      <c r="M43" s="48">
        <f t="shared" si="2"/>
        <v>180634.70250000001</v>
      </c>
    </row>
    <row r="44" spans="1:13" x14ac:dyDescent="0.25">
      <c r="A44" s="45" t="s">
        <v>132</v>
      </c>
      <c r="B44" s="45"/>
      <c r="C44" s="45"/>
      <c r="D44" s="45"/>
      <c r="E44" s="31"/>
      <c r="F44" s="46"/>
      <c r="G44" s="31"/>
      <c r="H44" s="46"/>
      <c r="I44" s="31"/>
      <c r="J44" s="46"/>
      <c r="K44" s="31"/>
      <c r="L44" s="32"/>
      <c r="M44" s="47"/>
    </row>
    <row r="45" spans="1:13" x14ac:dyDescent="0.25">
      <c r="A45" s="45"/>
      <c r="B45" s="45" t="s">
        <v>133</v>
      </c>
      <c r="C45" s="45"/>
      <c r="D45" s="45"/>
      <c r="E45" s="31">
        <v>1.6</v>
      </c>
      <c r="F45" s="46"/>
      <c r="G45" s="31">
        <v>8</v>
      </c>
      <c r="H45" s="46"/>
      <c r="I45" s="31">
        <v>8</v>
      </c>
      <c r="J45" s="46"/>
      <c r="K45" s="31">
        <v>8</v>
      </c>
      <c r="L45" s="32"/>
      <c r="M45" s="48">
        <f t="shared" si="2"/>
        <v>6.4</v>
      </c>
    </row>
    <row r="46" spans="1:13" x14ac:dyDescent="0.25">
      <c r="A46" s="45"/>
      <c r="B46" s="45" t="s">
        <v>134</v>
      </c>
      <c r="C46" s="45"/>
      <c r="D46" s="45"/>
      <c r="E46" s="31">
        <v>4.8</v>
      </c>
      <c r="F46" s="46"/>
      <c r="G46" s="31">
        <v>341.16</v>
      </c>
      <c r="H46" s="46"/>
      <c r="I46" s="31">
        <v>341.16</v>
      </c>
      <c r="J46" s="46"/>
      <c r="K46" s="31">
        <v>341.16</v>
      </c>
      <c r="L46" s="32"/>
      <c r="M46" s="48">
        <f t="shared" si="2"/>
        <v>257.07000000000005</v>
      </c>
    </row>
    <row r="47" spans="1:13" ht="15.75" thickBot="1" x14ac:dyDescent="0.3">
      <c r="A47" s="45"/>
      <c r="B47" s="45" t="s">
        <v>135</v>
      </c>
      <c r="C47" s="45"/>
      <c r="D47" s="45"/>
      <c r="E47" s="34">
        <v>341.16</v>
      </c>
      <c r="F47" s="46"/>
      <c r="G47" s="34">
        <v>0</v>
      </c>
      <c r="H47" s="46"/>
      <c r="I47" s="34">
        <v>0</v>
      </c>
      <c r="J47" s="46"/>
      <c r="K47" s="34">
        <v>0</v>
      </c>
      <c r="L47" s="32"/>
      <c r="M47" s="48">
        <f t="shared" si="2"/>
        <v>85.29</v>
      </c>
    </row>
    <row r="48" spans="1:13" x14ac:dyDescent="0.25">
      <c r="A48" s="45" t="s">
        <v>136</v>
      </c>
      <c r="B48" s="45"/>
      <c r="C48" s="45"/>
      <c r="D48" s="45"/>
      <c r="E48" s="31">
        <f>ROUND(SUM(E44:E47),5)</f>
        <v>347.56</v>
      </c>
      <c r="F48" s="46"/>
      <c r="G48" s="31">
        <f>ROUND(SUM(G44:G47),5)</f>
        <v>349.16</v>
      </c>
      <c r="H48" s="46"/>
      <c r="I48" s="31">
        <f>ROUND(SUM(I44:I47),5)</f>
        <v>349.16</v>
      </c>
      <c r="J48" s="46"/>
      <c r="K48" s="31">
        <f>ROUND(SUM(K44:K47),5)</f>
        <v>349.16</v>
      </c>
      <c r="L48" s="32"/>
      <c r="M48" s="48">
        <f t="shared" si="2"/>
        <v>348.76000000000005</v>
      </c>
    </row>
    <row r="49" spans="1:13" x14ac:dyDescent="0.25">
      <c r="A49" s="45" t="s">
        <v>137</v>
      </c>
      <c r="B49" s="45"/>
      <c r="C49" s="45"/>
      <c r="D49" s="45"/>
      <c r="E49" s="31"/>
      <c r="F49" s="46"/>
      <c r="G49" s="31"/>
      <c r="H49" s="46"/>
      <c r="I49" s="31"/>
      <c r="J49" s="46"/>
      <c r="K49" s="31"/>
      <c r="L49" s="32"/>
      <c r="M49" s="47"/>
    </row>
    <row r="50" spans="1:13" x14ac:dyDescent="0.25">
      <c r="A50" s="45"/>
      <c r="B50" s="45" t="s">
        <v>138</v>
      </c>
      <c r="C50" s="45"/>
      <c r="D50" s="45"/>
      <c r="E50" s="31"/>
      <c r="F50" s="46"/>
      <c r="G50" s="31"/>
      <c r="H50" s="46"/>
      <c r="I50" s="31"/>
      <c r="J50" s="46"/>
      <c r="K50" s="31"/>
      <c r="L50" s="32"/>
      <c r="M50" s="47"/>
    </row>
    <row r="51" spans="1:13" x14ac:dyDescent="0.25">
      <c r="A51" s="45"/>
      <c r="B51" s="45"/>
      <c r="C51" s="45" t="s">
        <v>139</v>
      </c>
      <c r="D51" s="45"/>
      <c r="E51" s="31">
        <v>750</v>
      </c>
      <c r="F51" s="46"/>
      <c r="G51" s="31">
        <v>3590</v>
      </c>
      <c r="H51" s="46"/>
      <c r="I51" s="31">
        <v>9050</v>
      </c>
      <c r="J51" s="46"/>
      <c r="K51" s="31">
        <v>5900</v>
      </c>
      <c r="L51" s="32"/>
      <c r="M51" s="48">
        <f t="shared" ref="M51" si="3">AVERAGE(E51:L51)</f>
        <v>4822.5</v>
      </c>
    </row>
    <row r="52" spans="1:13" x14ac:dyDescent="0.25">
      <c r="A52" s="45"/>
      <c r="B52" s="45"/>
      <c r="C52" s="45" t="s">
        <v>140</v>
      </c>
      <c r="D52" s="45"/>
      <c r="E52" s="31"/>
      <c r="F52" s="46"/>
      <c r="G52" s="31"/>
      <c r="H52" s="46"/>
      <c r="I52" s="31"/>
      <c r="J52" s="46"/>
      <c r="K52" s="31"/>
      <c r="L52" s="32"/>
      <c r="M52" s="47"/>
    </row>
    <row r="53" spans="1:13" ht="15.75" thickBot="1" x14ac:dyDescent="0.3">
      <c r="A53" s="45"/>
      <c r="B53" s="45"/>
      <c r="C53" s="45"/>
      <c r="D53" s="45" t="s">
        <v>141</v>
      </c>
      <c r="E53" s="34">
        <v>13458.9</v>
      </c>
      <c r="F53" s="46"/>
      <c r="G53" s="34">
        <v>63369.88</v>
      </c>
      <c r="H53" s="46"/>
      <c r="I53" s="34">
        <v>40173.870000000003</v>
      </c>
      <c r="J53" s="46"/>
      <c r="K53" s="34">
        <v>15167.42</v>
      </c>
      <c r="L53" s="32"/>
      <c r="M53" s="48">
        <f t="shared" ref="M53:M58" si="4">AVERAGE(E53:L53)</f>
        <v>33042.517500000002</v>
      </c>
    </row>
    <row r="54" spans="1:13" x14ac:dyDescent="0.25">
      <c r="A54" s="45"/>
      <c r="B54" s="45"/>
      <c r="C54" s="45" t="s">
        <v>142</v>
      </c>
      <c r="D54" s="45"/>
      <c r="E54" s="31">
        <f>ROUND(SUM(E52:E53),5)</f>
        <v>13458.9</v>
      </c>
      <c r="F54" s="46"/>
      <c r="G54" s="31">
        <f>ROUND(SUM(G52:G53),5)</f>
        <v>63369.88</v>
      </c>
      <c r="H54" s="46"/>
      <c r="I54" s="31">
        <f>ROUND(SUM(I52:I53),5)</f>
        <v>40173.870000000003</v>
      </c>
      <c r="J54" s="46"/>
      <c r="K54" s="31">
        <f>ROUND(SUM(K52:K53),5)</f>
        <v>15167.42</v>
      </c>
      <c r="L54" s="32"/>
      <c r="M54" s="48">
        <f t="shared" si="4"/>
        <v>33042.517500000002</v>
      </c>
    </row>
    <row r="55" spans="1:13" ht="15.75" thickBot="1" x14ac:dyDescent="0.3">
      <c r="A55" s="45"/>
      <c r="B55" s="45"/>
      <c r="C55" s="45" t="s">
        <v>143</v>
      </c>
      <c r="D55" s="45"/>
      <c r="E55" s="34">
        <v>200</v>
      </c>
      <c r="F55" s="46"/>
      <c r="G55" s="34">
        <v>0</v>
      </c>
      <c r="H55" s="46"/>
      <c r="I55" s="34">
        <v>0</v>
      </c>
      <c r="J55" s="46"/>
      <c r="K55" s="34">
        <v>0</v>
      </c>
      <c r="L55" s="32"/>
      <c r="M55" s="48">
        <f t="shared" si="4"/>
        <v>50</v>
      </c>
    </row>
    <row r="56" spans="1:13" x14ac:dyDescent="0.25">
      <c r="A56" s="45"/>
      <c r="B56" s="45" t="s">
        <v>144</v>
      </c>
      <c r="C56" s="45"/>
      <c r="D56" s="45"/>
      <c r="E56" s="31">
        <f>ROUND(SUM(E50:E51)+SUM(E54:E55),5)</f>
        <v>14408.9</v>
      </c>
      <c r="F56" s="46"/>
      <c r="G56" s="31">
        <f>ROUND(SUM(G50:G51)+SUM(G54:G55),5)</f>
        <v>66959.88</v>
      </c>
      <c r="H56" s="46"/>
      <c r="I56" s="31">
        <f>ROUND(SUM(I50:I51)+SUM(I54:I55),5)</f>
        <v>49223.87</v>
      </c>
      <c r="J56" s="46"/>
      <c r="K56" s="31">
        <f>ROUND(SUM(K50:K51)+SUM(K54:K55),5)</f>
        <v>21067.42</v>
      </c>
      <c r="L56" s="32"/>
      <c r="M56" s="48">
        <f t="shared" si="4"/>
        <v>37915.017500000002</v>
      </c>
    </row>
    <row r="57" spans="1:13" ht="15.75" thickBot="1" x14ac:dyDescent="0.3">
      <c r="A57" s="45"/>
      <c r="B57" s="45" t="s">
        <v>145</v>
      </c>
      <c r="C57" s="45"/>
      <c r="D57" s="45"/>
      <c r="E57" s="34">
        <v>27</v>
      </c>
      <c r="F57" s="46"/>
      <c r="G57" s="34">
        <v>20</v>
      </c>
      <c r="H57" s="46"/>
      <c r="I57" s="34">
        <v>20</v>
      </c>
      <c r="J57" s="46"/>
      <c r="K57" s="34">
        <v>20</v>
      </c>
      <c r="L57" s="32"/>
      <c r="M57" s="48">
        <f t="shared" si="4"/>
        <v>21.75</v>
      </c>
    </row>
    <row r="58" spans="1:13" x14ac:dyDescent="0.25">
      <c r="A58" s="45" t="s">
        <v>146</v>
      </c>
      <c r="B58" s="45"/>
      <c r="C58" s="45"/>
      <c r="D58" s="45"/>
      <c r="E58" s="31">
        <f>ROUND(E49+SUM(E56:E57),5)</f>
        <v>14435.9</v>
      </c>
      <c r="F58" s="46"/>
      <c r="G58" s="31">
        <f>ROUND(G49+SUM(G56:G57),5)</f>
        <v>66979.88</v>
      </c>
      <c r="H58" s="46"/>
      <c r="I58" s="31">
        <f>ROUND(I49+SUM(I56:I57),5)</f>
        <v>49243.87</v>
      </c>
      <c r="J58" s="46"/>
      <c r="K58" s="31">
        <f>ROUND(K49+SUM(K56:K57),5)</f>
        <v>21087.42</v>
      </c>
      <c r="L58" s="32"/>
      <c r="M58" s="48">
        <f t="shared" si="4"/>
        <v>37936.767500000002</v>
      </c>
    </row>
    <row r="59" spans="1:13" x14ac:dyDescent="0.25">
      <c r="A59" s="45" t="s">
        <v>147</v>
      </c>
      <c r="B59" s="45"/>
      <c r="C59" s="45"/>
      <c r="D59" s="45"/>
      <c r="E59" s="31"/>
      <c r="F59" s="46"/>
      <c r="G59" s="31"/>
      <c r="H59" s="46"/>
      <c r="I59" s="31"/>
      <c r="J59" s="46"/>
      <c r="K59" s="31"/>
      <c r="L59" s="32"/>
      <c r="M59" s="47"/>
    </row>
    <row r="60" spans="1:13" x14ac:dyDescent="0.25">
      <c r="A60" s="45"/>
      <c r="B60" s="45" t="s">
        <v>148</v>
      </c>
      <c r="C60" s="45"/>
      <c r="D60" s="45"/>
      <c r="E60" s="31">
        <v>5000</v>
      </c>
      <c r="F60" s="46"/>
      <c r="G60" s="31">
        <v>4870</v>
      </c>
      <c r="H60" s="46"/>
      <c r="I60" s="31">
        <v>3850</v>
      </c>
      <c r="J60" s="46"/>
      <c r="K60" s="31">
        <v>2754.01</v>
      </c>
      <c r="L60" s="32"/>
      <c r="M60" s="48">
        <f t="shared" ref="M60:M62" si="5">AVERAGE(E60:L60)</f>
        <v>4118.5025000000005</v>
      </c>
    </row>
    <row r="61" spans="1:13" ht="15.75" thickBot="1" x14ac:dyDescent="0.3">
      <c r="A61" s="45"/>
      <c r="B61" s="45" t="s">
        <v>149</v>
      </c>
      <c r="C61" s="45"/>
      <c r="D61" s="45"/>
      <c r="E61" s="34">
        <v>250</v>
      </c>
      <c r="F61" s="46"/>
      <c r="G61" s="34">
        <v>1225</v>
      </c>
      <c r="H61" s="46"/>
      <c r="I61" s="34">
        <v>2878</v>
      </c>
      <c r="J61" s="46"/>
      <c r="K61" s="34">
        <v>7582</v>
      </c>
      <c r="L61" s="32"/>
      <c r="M61" s="48">
        <f t="shared" si="5"/>
        <v>2983.75</v>
      </c>
    </row>
    <row r="62" spans="1:13" x14ac:dyDescent="0.25">
      <c r="A62" s="45" t="s">
        <v>150</v>
      </c>
      <c r="B62" s="45"/>
      <c r="C62" s="45"/>
      <c r="D62" s="45"/>
      <c r="E62" s="31">
        <f>ROUND(SUM(E59:E61),5)</f>
        <v>5250</v>
      </c>
      <c r="F62" s="46"/>
      <c r="G62" s="31">
        <f>ROUND(SUM(G59:G61),5)</f>
        <v>6095</v>
      </c>
      <c r="H62" s="46"/>
      <c r="I62" s="31">
        <f>ROUND(SUM(I59:I61),5)</f>
        <v>6728</v>
      </c>
      <c r="J62" s="46"/>
      <c r="K62" s="31">
        <f>ROUND(SUM(K59:K61),5)</f>
        <v>10336.01</v>
      </c>
      <c r="L62" s="32"/>
      <c r="M62" s="48">
        <f t="shared" si="5"/>
        <v>7102.2525000000005</v>
      </c>
    </row>
    <row r="63" spans="1:13" x14ac:dyDescent="0.25">
      <c r="A63" s="45" t="s">
        <v>151</v>
      </c>
      <c r="B63" s="45"/>
      <c r="C63" s="45"/>
      <c r="D63" s="45"/>
      <c r="E63" s="31"/>
      <c r="F63" s="46"/>
      <c r="G63" s="31"/>
      <c r="H63" s="46"/>
      <c r="I63" s="31"/>
      <c r="J63" s="46"/>
      <c r="K63" s="31"/>
      <c r="L63" s="32"/>
      <c r="M63" s="47"/>
    </row>
    <row r="64" spans="1:13" x14ac:dyDescent="0.25">
      <c r="A64" s="45"/>
      <c r="B64" s="45" t="s">
        <v>152</v>
      </c>
      <c r="C64" s="45"/>
      <c r="D64" s="45"/>
      <c r="E64" s="31">
        <v>6887.85</v>
      </c>
      <c r="F64" s="46"/>
      <c r="G64" s="31">
        <v>7277.6</v>
      </c>
      <c r="H64" s="46"/>
      <c r="I64" s="31">
        <v>9161</v>
      </c>
      <c r="J64" s="46"/>
      <c r="K64" s="31">
        <v>3910.2</v>
      </c>
      <c r="L64" s="32"/>
      <c r="M64" s="48">
        <f t="shared" ref="M64:M70" si="6">AVERAGE(E64:L64)</f>
        <v>6809.1625000000004</v>
      </c>
    </row>
    <row r="65" spans="1:13" ht="15.75" thickBot="1" x14ac:dyDescent="0.3">
      <c r="A65" s="45"/>
      <c r="B65" s="45" t="s">
        <v>153</v>
      </c>
      <c r="C65" s="45"/>
      <c r="D65" s="45"/>
      <c r="E65" s="34">
        <v>0</v>
      </c>
      <c r="F65" s="46"/>
      <c r="G65" s="34">
        <v>0</v>
      </c>
      <c r="H65" s="46"/>
      <c r="I65" s="34">
        <v>0</v>
      </c>
      <c r="J65" s="46"/>
      <c r="K65" s="34">
        <v>4300</v>
      </c>
      <c r="L65" s="32"/>
      <c r="M65" s="48">
        <f t="shared" si="6"/>
        <v>1075</v>
      </c>
    </row>
    <row r="66" spans="1:13" x14ac:dyDescent="0.25">
      <c r="A66" s="45" t="s">
        <v>154</v>
      </c>
      <c r="B66" s="45"/>
      <c r="C66" s="45"/>
      <c r="D66" s="45"/>
      <c r="E66" s="31">
        <f>ROUND(SUM(E63:E65),5)</f>
        <v>6887.85</v>
      </c>
      <c r="F66" s="46"/>
      <c r="G66" s="31">
        <f>ROUND(SUM(G63:G65),5)</f>
        <v>7277.6</v>
      </c>
      <c r="H66" s="46"/>
      <c r="I66" s="31">
        <f>ROUND(SUM(I63:I65),5)</f>
        <v>9161</v>
      </c>
      <c r="J66" s="46"/>
      <c r="K66" s="31">
        <f>ROUND(SUM(K63:K65),5)</f>
        <v>8210.2000000000007</v>
      </c>
      <c r="L66" s="32"/>
      <c r="M66" s="48">
        <f t="shared" si="6"/>
        <v>7884.1625000000004</v>
      </c>
    </row>
    <row r="67" spans="1:13" x14ac:dyDescent="0.25">
      <c r="A67" s="45" t="s">
        <v>155</v>
      </c>
      <c r="B67" s="45"/>
      <c r="C67" s="45"/>
      <c r="D67" s="45"/>
      <c r="E67" s="31">
        <v>560.85</v>
      </c>
      <c r="F67" s="46"/>
      <c r="G67" s="31">
        <v>134.11000000000001</v>
      </c>
      <c r="H67" s="46"/>
      <c r="I67" s="31">
        <v>341.68</v>
      </c>
      <c r="J67" s="46"/>
      <c r="K67" s="31">
        <v>196.68</v>
      </c>
      <c r="L67" s="32"/>
      <c r="M67" s="48">
        <f t="shared" si="6"/>
        <v>308.33000000000004</v>
      </c>
    </row>
    <row r="68" spans="1:13" ht="15.75" thickBot="1" x14ac:dyDescent="0.3">
      <c r="A68" s="45" t="s">
        <v>156</v>
      </c>
      <c r="B68" s="45"/>
      <c r="C68" s="45"/>
      <c r="D68" s="45"/>
      <c r="E68" s="31">
        <v>0</v>
      </c>
      <c r="F68" s="46"/>
      <c r="G68" s="31">
        <v>5124</v>
      </c>
      <c r="H68" s="46"/>
      <c r="I68" s="31">
        <v>0</v>
      </c>
      <c r="J68" s="46"/>
      <c r="K68" s="31">
        <v>2963</v>
      </c>
      <c r="L68" s="32"/>
      <c r="M68" s="48">
        <f t="shared" si="6"/>
        <v>2021.75</v>
      </c>
    </row>
    <row r="69" spans="1:13" ht="15.75" thickBot="1" x14ac:dyDescent="0.3">
      <c r="A69" s="49" t="s">
        <v>157</v>
      </c>
      <c r="B69" s="49"/>
      <c r="C69" s="49"/>
      <c r="D69" s="49"/>
      <c r="E69" s="50">
        <f>ROUND(E2+E10+SUM(E15:E16)+E20+E24+E29+E33+E36+E43+E48+E58+E62+SUM(E66:E68),5)</f>
        <v>624252.06999999995</v>
      </c>
      <c r="F69" s="49"/>
      <c r="G69" s="50">
        <f>ROUND(G2+G10+SUM(G15:G16)+G20+G24+G29+G33+G36+G43+G48+G58+G62+SUM(G66:G68),5)</f>
        <v>700658.72</v>
      </c>
      <c r="H69" s="49"/>
      <c r="I69" s="50">
        <f>ROUND(I2+I10+SUM(I15:I16)+I20+I24+I29+I33+I36+I43+I48+I58+I62+SUM(I66:I68),5)</f>
        <v>747481.68</v>
      </c>
      <c r="J69" s="49"/>
      <c r="K69" s="50">
        <f>ROUND(K2+K10+SUM(K15:K16)+K20+K24+K29+K33+K36+K43+K48+K58+K62+SUM(K66:K68),5)</f>
        <v>619647.99</v>
      </c>
      <c r="L69" s="51"/>
      <c r="M69" s="48">
        <f t="shared" si="6"/>
        <v>673010.11499999999</v>
      </c>
    </row>
    <row r="70" spans="1:13" hidden="1" x14ac:dyDescent="0.25">
      <c r="A70" s="45" t="s">
        <v>158</v>
      </c>
      <c r="B70" s="45"/>
      <c r="C70" s="45"/>
      <c r="D70" s="45"/>
      <c r="E70" s="31">
        <f>E69</f>
        <v>624252.06999999995</v>
      </c>
      <c r="F70" s="46"/>
      <c r="G70" s="31">
        <f>G69</f>
        <v>700658.72</v>
      </c>
      <c r="H70" s="46"/>
      <c r="I70" s="31">
        <f>I69</f>
        <v>747481.68</v>
      </c>
      <c r="J70" s="46"/>
      <c r="K70" s="31">
        <f>K69</f>
        <v>619647.99</v>
      </c>
      <c r="L70" s="32"/>
      <c r="M70" s="48">
        <f t="shared" si="6"/>
        <v>673010.11499999999</v>
      </c>
    </row>
    <row r="71" spans="1:13" x14ac:dyDescent="0.25">
      <c r="A71" s="52" t="s">
        <v>159</v>
      </c>
      <c r="B71" s="52"/>
      <c r="C71" s="52"/>
      <c r="D71" s="52"/>
      <c r="E71" s="53"/>
      <c r="F71" s="54"/>
      <c r="G71" s="53"/>
      <c r="H71" s="54"/>
      <c r="I71" s="53"/>
      <c r="J71" s="54"/>
      <c r="K71" s="53"/>
      <c r="L71" s="46"/>
      <c r="M71" s="47"/>
    </row>
    <row r="72" spans="1:13" x14ac:dyDescent="0.25">
      <c r="A72" s="45" t="s">
        <v>160</v>
      </c>
      <c r="B72" s="45"/>
      <c r="C72" s="45"/>
      <c r="D72" s="45"/>
      <c r="E72" s="31"/>
      <c r="F72" s="46"/>
      <c r="G72" s="31"/>
      <c r="H72" s="46"/>
      <c r="I72" s="31"/>
      <c r="J72" s="46"/>
      <c r="K72" s="31"/>
      <c r="L72" s="32"/>
      <c r="M72" s="47"/>
    </row>
    <row r="73" spans="1:13" x14ac:dyDescent="0.25">
      <c r="A73" s="45"/>
      <c r="B73" s="45" t="s">
        <v>161</v>
      </c>
      <c r="C73" s="45"/>
      <c r="D73" s="45"/>
      <c r="E73" s="31">
        <v>4650</v>
      </c>
      <c r="F73" s="46"/>
      <c r="G73" s="31">
        <v>4750</v>
      </c>
      <c r="H73" s="46"/>
      <c r="I73" s="31">
        <v>4875</v>
      </c>
      <c r="J73" s="46"/>
      <c r="K73" s="31">
        <v>3975</v>
      </c>
      <c r="L73" s="32"/>
      <c r="M73" s="48">
        <f t="shared" ref="M73:M136" si="7">AVERAGE(E73:L73)</f>
        <v>4562.5</v>
      </c>
    </row>
    <row r="74" spans="1:13" x14ac:dyDescent="0.25">
      <c r="A74" s="45"/>
      <c r="B74" s="45" t="s">
        <v>162</v>
      </c>
      <c r="C74" s="45"/>
      <c r="D74" s="45"/>
      <c r="E74" s="31">
        <v>95</v>
      </c>
      <c r="F74" s="46"/>
      <c r="G74" s="31">
        <v>70</v>
      </c>
      <c r="H74" s="46"/>
      <c r="I74" s="31">
        <v>400</v>
      </c>
      <c r="J74" s="46"/>
      <c r="K74" s="31">
        <v>268.33</v>
      </c>
      <c r="L74" s="32"/>
      <c r="M74" s="48">
        <f t="shared" si="7"/>
        <v>208.33249999999998</v>
      </c>
    </row>
    <row r="75" spans="1:13" x14ac:dyDescent="0.25">
      <c r="A75" s="45"/>
      <c r="B75" s="45" t="s">
        <v>163</v>
      </c>
      <c r="C75" s="45"/>
      <c r="D75" s="45"/>
      <c r="E75" s="31"/>
      <c r="F75" s="46"/>
      <c r="G75" s="31"/>
      <c r="H75" s="46"/>
      <c r="I75" s="31"/>
      <c r="J75" s="46"/>
      <c r="K75" s="31"/>
      <c r="L75" s="32"/>
      <c r="M75" s="48"/>
    </row>
    <row r="76" spans="1:13" x14ac:dyDescent="0.25">
      <c r="A76" s="45"/>
      <c r="B76" s="45"/>
      <c r="C76" s="45" t="s">
        <v>164</v>
      </c>
      <c r="D76" s="45"/>
      <c r="E76" s="31">
        <v>6096.19</v>
      </c>
      <c r="F76" s="46"/>
      <c r="G76" s="31">
        <v>6251.96</v>
      </c>
      <c r="H76" s="46"/>
      <c r="I76" s="31">
        <v>8436.31</v>
      </c>
      <c r="J76" s="46"/>
      <c r="K76" s="31">
        <v>8690.4</v>
      </c>
      <c r="L76" s="32"/>
      <c r="M76" s="48">
        <f t="shared" si="7"/>
        <v>7368.7150000000001</v>
      </c>
    </row>
    <row r="77" spans="1:13" x14ac:dyDescent="0.25">
      <c r="A77" s="45"/>
      <c r="B77" s="45"/>
      <c r="C77" s="45" t="s">
        <v>165</v>
      </c>
      <c r="D77" s="45"/>
      <c r="E77" s="31">
        <v>50</v>
      </c>
      <c r="F77" s="46"/>
      <c r="G77" s="31">
        <v>1175.3800000000001</v>
      </c>
      <c r="H77" s="46"/>
      <c r="I77" s="31">
        <v>603.03</v>
      </c>
      <c r="J77" s="46"/>
      <c r="K77" s="31">
        <v>0</v>
      </c>
      <c r="L77" s="32"/>
      <c r="M77" s="48">
        <f t="shared" si="7"/>
        <v>457.10250000000002</v>
      </c>
    </row>
    <row r="78" spans="1:13" x14ac:dyDescent="0.25">
      <c r="A78" s="45"/>
      <c r="B78" s="45"/>
      <c r="C78" s="45" t="s">
        <v>166</v>
      </c>
      <c r="D78" s="45"/>
      <c r="E78" s="31">
        <v>615.41</v>
      </c>
      <c r="F78" s="46"/>
      <c r="G78" s="31">
        <v>1025.6300000000001</v>
      </c>
      <c r="H78" s="46"/>
      <c r="I78" s="31">
        <v>327.51</v>
      </c>
      <c r="J78" s="46"/>
      <c r="K78" s="31">
        <v>325</v>
      </c>
      <c r="L78" s="32"/>
      <c r="M78" s="48">
        <f t="shared" si="7"/>
        <v>573.38750000000005</v>
      </c>
    </row>
    <row r="79" spans="1:13" x14ac:dyDescent="0.25">
      <c r="A79" s="45"/>
      <c r="B79" s="45"/>
      <c r="C79" s="45" t="s">
        <v>167</v>
      </c>
      <c r="D79" s="45"/>
      <c r="E79" s="31">
        <v>0</v>
      </c>
      <c r="F79" s="46"/>
      <c r="G79" s="31">
        <v>100</v>
      </c>
      <c r="H79" s="46"/>
      <c r="I79" s="31">
        <v>0</v>
      </c>
      <c r="J79" s="46"/>
      <c r="K79" s="31">
        <v>100</v>
      </c>
      <c r="L79" s="32"/>
      <c r="M79" s="48">
        <f t="shared" si="7"/>
        <v>50</v>
      </c>
    </row>
    <row r="80" spans="1:13" ht="15.75" thickBot="1" x14ac:dyDescent="0.3">
      <c r="A80" s="45"/>
      <c r="B80" s="45"/>
      <c r="C80" s="45" t="s">
        <v>168</v>
      </c>
      <c r="D80" s="45"/>
      <c r="E80" s="34">
        <v>0</v>
      </c>
      <c r="F80" s="46"/>
      <c r="G80" s="34">
        <v>0</v>
      </c>
      <c r="H80" s="46"/>
      <c r="I80" s="34">
        <v>75</v>
      </c>
      <c r="J80" s="46"/>
      <c r="K80" s="34">
        <v>0</v>
      </c>
      <c r="L80" s="32"/>
      <c r="M80" s="48">
        <f t="shared" si="7"/>
        <v>18.75</v>
      </c>
    </row>
    <row r="81" spans="1:13" x14ac:dyDescent="0.25">
      <c r="A81" s="45"/>
      <c r="B81" s="45" t="s">
        <v>169</v>
      </c>
      <c r="C81" s="45"/>
      <c r="D81" s="45"/>
      <c r="E81" s="31">
        <f>ROUND(SUM(E75:E80),5)</f>
        <v>6761.6</v>
      </c>
      <c r="F81" s="46"/>
      <c r="G81" s="31">
        <f>ROUND(SUM(G75:G80),5)</f>
        <v>8552.9699999999993</v>
      </c>
      <c r="H81" s="46"/>
      <c r="I81" s="31">
        <f>ROUND(SUM(I75:I80),5)</f>
        <v>9441.85</v>
      </c>
      <c r="J81" s="46"/>
      <c r="K81" s="31">
        <f>ROUND(SUM(K75:K80),5)</f>
        <v>9115.4</v>
      </c>
      <c r="L81" s="32"/>
      <c r="M81" s="48">
        <f t="shared" si="7"/>
        <v>8467.9549999999999</v>
      </c>
    </row>
    <row r="82" spans="1:13" x14ac:dyDescent="0.25">
      <c r="A82" s="45"/>
      <c r="B82" s="45" t="s">
        <v>170</v>
      </c>
      <c r="C82" s="45"/>
      <c r="D82" s="45"/>
      <c r="E82" s="31">
        <v>1056.5</v>
      </c>
      <c r="F82" s="46"/>
      <c r="G82" s="31">
        <v>1481</v>
      </c>
      <c r="H82" s="46"/>
      <c r="I82" s="31">
        <v>2103.25</v>
      </c>
      <c r="J82" s="46"/>
      <c r="K82" s="31">
        <v>4565</v>
      </c>
      <c r="L82" s="32"/>
      <c r="M82" s="48">
        <f t="shared" si="7"/>
        <v>2301.4375</v>
      </c>
    </row>
    <row r="83" spans="1:13" x14ac:dyDescent="0.25">
      <c r="A83" s="45"/>
      <c r="B83" s="45" t="s">
        <v>171</v>
      </c>
      <c r="C83" s="45"/>
      <c r="D83" s="45"/>
      <c r="E83" s="31"/>
      <c r="F83" s="46"/>
      <c r="G83" s="31"/>
      <c r="H83" s="46"/>
      <c r="I83" s="31"/>
      <c r="J83" s="46"/>
      <c r="K83" s="31"/>
      <c r="L83" s="32"/>
      <c r="M83" s="48"/>
    </row>
    <row r="84" spans="1:13" x14ac:dyDescent="0.25">
      <c r="A84" s="45"/>
      <c r="B84" s="45"/>
      <c r="C84" s="45" t="s">
        <v>172</v>
      </c>
      <c r="D84" s="45"/>
      <c r="E84" s="31">
        <v>22117.7</v>
      </c>
      <c r="F84" s="46"/>
      <c r="G84" s="31">
        <v>24400</v>
      </c>
      <c r="H84" s="46"/>
      <c r="I84" s="31">
        <v>21099.1</v>
      </c>
      <c r="J84" s="46"/>
      <c r="K84" s="31">
        <v>16264.78</v>
      </c>
      <c r="L84" s="32"/>
      <c r="M84" s="48">
        <f t="shared" si="7"/>
        <v>20970.394999999997</v>
      </c>
    </row>
    <row r="85" spans="1:13" x14ac:dyDescent="0.25">
      <c r="A85" s="45"/>
      <c r="B85" s="45"/>
      <c r="C85" s="45" t="s">
        <v>173</v>
      </c>
      <c r="D85" s="45"/>
      <c r="E85" s="31">
        <v>180.48</v>
      </c>
      <c r="F85" s="46"/>
      <c r="G85" s="31">
        <v>725.27</v>
      </c>
      <c r="H85" s="46"/>
      <c r="I85" s="31">
        <v>747.66</v>
      </c>
      <c r="J85" s="46"/>
      <c r="K85" s="31">
        <v>956.23</v>
      </c>
      <c r="L85" s="32"/>
      <c r="M85" s="48">
        <f t="shared" si="7"/>
        <v>652.41</v>
      </c>
    </row>
    <row r="86" spans="1:13" x14ac:dyDescent="0.25">
      <c r="A86" s="45"/>
      <c r="B86" s="45"/>
      <c r="C86" s="45" t="s">
        <v>174</v>
      </c>
      <c r="D86" s="45"/>
      <c r="E86" s="31">
        <v>118.63</v>
      </c>
      <c r="F86" s="46"/>
      <c r="G86" s="31">
        <v>49</v>
      </c>
      <c r="H86" s="46"/>
      <c r="I86" s="31">
        <v>174.05</v>
      </c>
      <c r="J86" s="46"/>
      <c r="K86" s="31">
        <v>56.9</v>
      </c>
      <c r="L86" s="32"/>
      <c r="M86" s="48">
        <f t="shared" si="7"/>
        <v>99.644999999999996</v>
      </c>
    </row>
    <row r="87" spans="1:13" x14ac:dyDescent="0.25">
      <c r="A87" s="45"/>
      <c r="B87" s="45"/>
      <c r="C87" s="45" t="s">
        <v>175</v>
      </c>
      <c r="D87" s="45"/>
      <c r="E87" s="31">
        <v>482.71</v>
      </c>
      <c r="F87" s="46"/>
      <c r="G87" s="31">
        <v>393.78</v>
      </c>
      <c r="H87" s="46"/>
      <c r="I87" s="31">
        <v>470.29</v>
      </c>
      <c r="J87" s="46"/>
      <c r="K87" s="31">
        <v>423.59</v>
      </c>
      <c r="L87" s="32"/>
      <c r="M87" s="48">
        <f t="shared" si="7"/>
        <v>442.59249999999997</v>
      </c>
    </row>
    <row r="88" spans="1:13" x14ac:dyDescent="0.25">
      <c r="A88" s="45"/>
      <c r="B88" s="45"/>
      <c r="C88" s="45" t="s">
        <v>176</v>
      </c>
      <c r="D88" s="45"/>
      <c r="E88" s="31">
        <v>375</v>
      </c>
      <c r="F88" s="46"/>
      <c r="G88" s="31">
        <v>375</v>
      </c>
      <c r="H88" s="46"/>
      <c r="I88" s="31">
        <v>795.75</v>
      </c>
      <c r="J88" s="46"/>
      <c r="K88" s="31">
        <v>743.75</v>
      </c>
      <c r="L88" s="32"/>
      <c r="M88" s="48">
        <f t="shared" si="7"/>
        <v>572.375</v>
      </c>
    </row>
    <row r="89" spans="1:13" ht="15.75" thickBot="1" x14ac:dyDescent="0.3">
      <c r="A89" s="45"/>
      <c r="B89" s="45"/>
      <c r="C89" s="45" t="s">
        <v>177</v>
      </c>
      <c r="D89" s="45"/>
      <c r="E89" s="34">
        <v>22</v>
      </c>
      <c r="F89" s="46"/>
      <c r="G89" s="34">
        <v>0</v>
      </c>
      <c r="H89" s="46"/>
      <c r="I89" s="34">
        <v>22</v>
      </c>
      <c r="J89" s="46"/>
      <c r="K89" s="34">
        <v>35</v>
      </c>
      <c r="L89" s="32"/>
      <c r="M89" s="48">
        <f t="shared" si="7"/>
        <v>19.75</v>
      </c>
    </row>
    <row r="90" spans="1:13" x14ac:dyDescent="0.25">
      <c r="A90" s="45"/>
      <c r="B90" s="45" t="s">
        <v>178</v>
      </c>
      <c r="C90" s="45"/>
      <c r="D90" s="45"/>
      <c r="E90" s="31">
        <f>ROUND(SUM(E83:E89),5)</f>
        <v>23296.52</v>
      </c>
      <c r="F90" s="46"/>
      <c r="G90" s="31">
        <f>ROUND(SUM(G83:G89),5)</f>
        <v>25943.05</v>
      </c>
      <c r="H90" s="46"/>
      <c r="I90" s="31">
        <f>ROUND(SUM(I83:I89),5)</f>
        <v>23308.85</v>
      </c>
      <c r="J90" s="46"/>
      <c r="K90" s="31">
        <f>ROUND(SUM(K83:K89),5)</f>
        <v>18480.25</v>
      </c>
      <c r="L90" s="32"/>
      <c r="M90" s="48">
        <f t="shared" si="7"/>
        <v>22757.1675</v>
      </c>
    </row>
    <row r="91" spans="1:13" x14ac:dyDescent="0.25">
      <c r="A91" s="45"/>
      <c r="B91" s="45" t="s">
        <v>179</v>
      </c>
      <c r="C91" s="45"/>
      <c r="D91" s="45"/>
      <c r="E91" s="31">
        <v>1598.73</v>
      </c>
      <c r="F91" s="46"/>
      <c r="G91" s="31">
        <v>676.5</v>
      </c>
      <c r="H91" s="46"/>
      <c r="I91" s="31">
        <v>1408.06</v>
      </c>
      <c r="J91" s="46"/>
      <c r="K91" s="31">
        <v>144.16</v>
      </c>
      <c r="L91" s="32"/>
      <c r="M91" s="48">
        <f t="shared" si="7"/>
        <v>956.86249999999995</v>
      </c>
    </row>
    <row r="92" spans="1:13" x14ac:dyDescent="0.25">
      <c r="A92" s="45"/>
      <c r="B92" s="45" t="s">
        <v>180</v>
      </c>
      <c r="C92" s="45"/>
      <c r="D92" s="45"/>
      <c r="E92" s="31">
        <v>14683.18</v>
      </c>
      <c r="F92" s="46"/>
      <c r="G92" s="31">
        <v>8288.5300000000007</v>
      </c>
      <c r="H92" s="46"/>
      <c r="I92" s="31">
        <v>21200.54</v>
      </c>
      <c r="J92" s="46"/>
      <c r="K92" s="37">
        <v>33741.82</v>
      </c>
      <c r="L92" s="32"/>
      <c r="M92" s="48">
        <f t="shared" si="7"/>
        <v>19478.517500000002</v>
      </c>
    </row>
    <row r="93" spans="1:13" ht="15.75" thickBot="1" x14ac:dyDescent="0.3">
      <c r="A93" s="45"/>
      <c r="B93" s="45" t="s">
        <v>181</v>
      </c>
      <c r="C93" s="45"/>
      <c r="D93" s="45"/>
      <c r="E93" s="34">
        <v>0</v>
      </c>
      <c r="F93" s="46"/>
      <c r="G93" s="34">
        <v>0</v>
      </c>
      <c r="H93" s="46"/>
      <c r="I93" s="34">
        <v>0</v>
      </c>
      <c r="J93" s="46"/>
      <c r="K93" s="34">
        <v>0</v>
      </c>
      <c r="L93" s="32"/>
      <c r="M93" s="48">
        <f t="shared" si="7"/>
        <v>0</v>
      </c>
    </row>
    <row r="94" spans="1:13" x14ac:dyDescent="0.25">
      <c r="A94" s="45" t="s">
        <v>182</v>
      </c>
      <c r="B94" s="45"/>
      <c r="C94" s="45"/>
      <c r="D94" s="45"/>
      <c r="E94" s="31">
        <f>ROUND(SUM(E72:E74)+SUM(E81:E82)+SUM(E90:E93),5)</f>
        <v>52141.53</v>
      </c>
      <c r="F94" s="46"/>
      <c r="G94" s="31">
        <f>ROUND(SUM(G72:G74)+SUM(G81:G82)+SUM(G90:G93),5)</f>
        <v>49762.05</v>
      </c>
      <c r="H94" s="46"/>
      <c r="I94" s="31">
        <f>ROUND(SUM(I72:I74)+SUM(I81:I82)+SUM(I90:I93),5)</f>
        <v>62737.55</v>
      </c>
      <c r="J94" s="46"/>
      <c r="K94" s="31">
        <f>ROUND(SUM(K72:K74)+SUM(K81:K82)+SUM(K90:K93),5)</f>
        <v>70289.960000000006</v>
      </c>
      <c r="L94" s="32"/>
      <c r="M94" s="48">
        <f t="shared" si="7"/>
        <v>58732.772500000006</v>
      </c>
    </row>
    <row r="95" spans="1:13" x14ac:dyDescent="0.25">
      <c r="A95" s="45" t="s">
        <v>183</v>
      </c>
      <c r="B95" s="45"/>
      <c r="C95" s="45"/>
      <c r="D95" s="45"/>
      <c r="E95" s="31"/>
      <c r="F95" s="46"/>
      <c r="G95" s="31"/>
      <c r="H95" s="46"/>
      <c r="I95" s="31"/>
      <c r="J95" s="46"/>
      <c r="K95" s="31"/>
      <c r="L95" s="32"/>
      <c r="M95" s="48"/>
    </row>
    <row r="96" spans="1:13" x14ac:dyDescent="0.25">
      <c r="A96" s="45"/>
      <c r="B96" s="45" t="s">
        <v>184</v>
      </c>
      <c r="C96" s="45"/>
      <c r="D96" s="45"/>
      <c r="E96" s="31">
        <v>4673.76</v>
      </c>
      <c r="F96" s="46"/>
      <c r="G96" s="31">
        <v>4814.16</v>
      </c>
      <c r="H96" s="46"/>
      <c r="I96" s="31">
        <v>3526.48</v>
      </c>
      <c r="J96" s="46"/>
      <c r="K96" s="31">
        <v>2418.2399999999998</v>
      </c>
      <c r="L96" s="32"/>
      <c r="M96" s="48">
        <f t="shared" si="7"/>
        <v>3858.16</v>
      </c>
    </row>
    <row r="97" spans="1:13" x14ac:dyDescent="0.25">
      <c r="A97" s="45"/>
      <c r="B97" s="45" t="s">
        <v>185</v>
      </c>
      <c r="C97" s="45"/>
      <c r="D97" s="45"/>
      <c r="E97" s="31">
        <v>0</v>
      </c>
      <c r="F97" s="46"/>
      <c r="G97" s="31">
        <v>969.12</v>
      </c>
      <c r="H97" s="46"/>
      <c r="I97" s="31">
        <v>0</v>
      </c>
      <c r="J97" s="46"/>
      <c r="K97" s="31">
        <v>0</v>
      </c>
      <c r="L97" s="32"/>
      <c r="M97" s="48">
        <f t="shared" si="7"/>
        <v>242.28</v>
      </c>
    </row>
    <row r="98" spans="1:13" x14ac:dyDescent="0.25">
      <c r="A98" s="45"/>
      <c r="B98" s="45" t="s">
        <v>186</v>
      </c>
      <c r="C98" s="45"/>
      <c r="D98" s="45"/>
      <c r="E98" s="31">
        <v>593.4</v>
      </c>
      <c r="F98" s="46"/>
      <c r="G98" s="31">
        <v>826.05</v>
      </c>
      <c r="H98" s="46"/>
      <c r="I98" s="31">
        <v>51.62</v>
      </c>
      <c r="J98" s="46"/>
      <c r="K98" s="31">
        <v>0</v>
      </c>
      <c r="L98" s="32"/>
      <c r="M98" s="48">
        <f t="shared" si="7"/>
        <v>367.76749999999993</v>
      </c>
    </row>
    <row r="99" spans="1:13" x14ac:dyDescent="0.25">
      <c r="A99" s="45"/>
      <c r="B99" s="45" t="s">
        <v>187</v>
      </c>
      <c r="C99" s="45"/>
      <c r="D99" s="45"/>
      <c r="E99" s="31">
        <v>918</v>
      </c>
      <c r="F99" s="46"/>
      <c r="G99" s="31">
        <v>828</v>
      </c>
      <c r="H99" s="46"/>
      <c r="I99" s="31">
        <v>0</v>
      </c>
      <c r="J99" s="46"/>
      <c r="K99" s="31">
        <v>1257</v>
      </c>
      <c r="L99" s="32"/>
      <c r="M99" s="48">
        <f t="shared" si="7"/>
        <v>750.75</v>
      </c>
    </row>
    <row r="100" spans="1:13" x14ac:dyDescent="0.25">
      <c r="A100" s="45"/>
      <c r="B100" s="45" t="s">
        <v>188</v>
      </c>
      <c r="C100" s="45"/>
      <c r="D100" s="45"/>
      <c r="E100" s="31">
        <v>225</v>
      </c>
      <c r="F100" s="46"/>
      <c r="G100" s="31">
        <v>105</v>
      </c>
      <c r="H100" s="46"/>
      <c r="I100" s="31">
        <v>439</v>
      </c>
      <c r="J100" s="46"/>
      <c r="K100" s="31">
        <v>180</v>
      </c>
      <c r="L100" s="32"/>
      <c r="M100" s="48">
        <f t="shared" si="7"/>
        <v>237.25</v>
      </c>
    </row>
    <row r="101" spans="1:13" ht="15.75" thickBot="1" x14ac:dyDescent="0.3">
      <c r="A101" s="45"/>
      <c r="B101" s="45" t="s">
        <v>189</v>
      </c>
      <c r="C101" s="45"/>
      <c r="D101" s="45"/>
      <c r="E101" s="34">
        <v>0</v>
      </c>
      <c r="F101" s="46"/>
      <c r="G101" s="34">
        <v>0</v>
      </c>
      <c r="H101" s="46"/>
      <c r="I101" s="34">
        <v>0</v>
      </c>
      <c r="J101" s="46"/>
      <c r="K101" s="34">
        <v>0</v>
      </c>
      <c r="L101" s="32"/>
      <c r="M101" s="48">
        <f t="shared" si="7"/>
        <v>0</v>
      </c>
    </row>
    <row r="102" spans="1:13" x14ac:dyDescent="0.25">
      <c r="A102" s="45" t="s">
        <v>190</v>
      </c>
      <c r="B102" s="45"/>
      <c r="C102" s="45"/>
      <c r="D102" s="45"/>
      <c r="E102" s="31">
        <f>ROUND(SUM(E95:E101),5)</f>
        <v>6410.16</v>
      </c>
      <c r="F102" s="46"/>
      <c r="G102" s="31">
        <f>ROUND(SUM(G95:G101),5)</f>
        <v>7542.33</v>
      </c>
      <c r="H102" s="46"/>
      <c r="I102" s="31">
        <f>ROUND(SUM(I95:I101),5)</f>
        <v>4017.1</v>
      </c>
      <c r="J102" s="46"/>
      <c r="K102" s="31">
        <f>ROUND(SUM(K95:K101),5)</f>
        <v>3855.24</v>
      </c>
      <c r="L102" s="32"/>
      <c r="M102" s="48">
        <f t="shared" si="7"/>
        <v>5456.2075000000004</v>
      </c>
    </row>
    <row r="103" spans="1:13" x14ac:dyDescent="0.25">
      <c r="A103" s="45" t="s">
        <v>191</v>
      </c>
      <c r="B103" s="45"/>
      <c r="C103" s="45"/>
      <c r="D103" s="45"/>
      <c r="E103" s="31"/>
      <c r="F103" s="46"/>
      <c r="G103" s="31"/>
      <c r="H103" s="46"/>
      <c r="I103" s="31"/>
      <c r="J103" s="46"/>
      <c r="K103" s="31"/>
      <c r="L103" s="32"/>
      <c r="M103" s="48"/>
    </row>
    <row r="104" spans="1:13" x14ac:dyDescent="0.25">
      <c r="A104" s="45"/>
      <c r="B104" s="45" t="s">
        <v>192</v>
      </c>
      <c r="C104" s="45"/>
      <c r="D104" s="45"/>
      <c r="E104" s="31">
        <v>4512.68</v>
      </c>
      <c r="F104" s="46"/>
      <c r="G104" s="31">
        <v>4112.04</v>
      </c>
      <c r="H104" s="46"/>
      <c r="I104" s="31">
        <v>3351.64</v>
      </c>
      <c r="J104" s="46"/>
      <c r="K104" s="31">
        <v>2848.74</v>
      </c>
      <c r="L104" s="32"/>
      <c r="M104" s="48">
        <f t="shared" si="7"/>
        <v>3706.2750000000001</v>
      </c>
    </row>
    <row r="105" spans="1:13" x14ac:dyDescent="0.25">
      <c r="A105" s="45"/>
      <c r="B105" s="45" t="s">
        <v>193</v>
      </c>
      <c r="C105" s="45"/>
      <c r="D105" s="45"/>
      <c r="E105" s="31">
        <v>1412.8</v>
      </c>
      <c r="F105" s="46"/>
      <c r="G105" s="31">
        <v>1472.18</v>
      </c>
      <c r="H105" s="46"/>
      <c r="I105" s="31">
        <v>2226.25</v>
      </c>
      <c r="J105" s="46"/>
      <c r="K105" s="31">
        <v>1639.4</v>
      </c>
      <c r="L105" s="32"/>
      <c r="M105" s="48">
        <f t="shared" si="7"/>
        <v>1687.6574999999998</v>
      </c>
    </row>
    <row r="106" spans="1:13" x14ac:dyDescent="0.25">
      <c r="A106" s="45"/>
      <c r="B106" s="45" t="s">
        <v>194</v>
      </c>
      <c r="C106" s="45"/>
      <c r="D106" s="45"/>
      <c r="E106" s="31">
        <v>3658.88</v>
      </c>
      <c r="F106" s="46"/>
      <c r="G106" s="31">
        <v>3438.37</v>
      </c>
      <c r="H106" s="46"/>
      <c r="I106" s="31">
        <v>2681.53</v>
      </c>
      <c r="J106" s="46"/>
      <c r="K106" s="31">
        <v>1837.9</v>
      </c>
      <c r="L106" s="32"/>
      <c r="M106" s="48">
        <f t="shared" si="7"/>
        <v>2904.17</v>
      </c>
    </row>
    <row r="107" spans="1:13" x14ac:dyDescent="0.25">
      <c r="A107" s="45"/>
      <c r="B107" s="45" t="s">
        <v>195</v>
      </c>
      <c r="C107" s="45"/>
      <c r="D107" s="45"/>
      <c r="E107" s="31">
        <v>1336.19</v>
      </c>
      <c r="F107" s="46"/>
      <c r="G107" s="31">
        <v>1749.46</v>
      </c>
      <c r="H107" s="46"/>
      <c r="I107" s="31">
        <v>2235.19</v>
      </c>
      <c r="J107" s="46"/>
      <c r="K107" s="31">
        <v>1817.26</v>
      </c>
      <c r="L107" s="32"/>
      <c r="M107" s="48">
        <f t="shared" si="7"/>
        <v>1784.5250000000001</v>
      </c>
    </row>
    <row r="108" spans="1:13" ht="15.75" thickBot="1" x14ac:dyDescent="0.3">
      <c r="A108" s="45"/>
      <c r="B108" s="45" t="s">
        <v>196</v>
      </c>
      <c r="C108" s="45"/>
      <c r="D108" s="45"/>
      <c r="E108" s="34">
        <v>548.65</v>
      </c>
      <c r="F108" s="46"/>
      <c r="G108" s="34">
        <v>1416.92</v>
      </c>
      <c r="H108" s="46"/>
      <c r="I108" s="34">
        <v>970.98</v>
      </c>
      <c r="J108" s="46"/>
      <c r="K108" s="34">
        <v>3062.66</v>
      </c>
      <c r="L108" s="32"/>
      <c r="M108" s="48">
        <f t="shared" si="7"/>
        <v>1499.8025</v>
      </c>
    </row>
    <row r="109" spans="1:13" x14ac:dyDescent="0.25">
      <c r="A109" s="45" t="s">
        <v>197</v>
      </c>
      <c r="B109" s="45"/>
      <c r="C109" s="45"/>
      <c r="D109" s="45"/>
      <c r="E109" s="31">
        <f>ROUND(SUM(E103:E108),5)</f>
        <v>11469.2</v>
      </c>
      <c r="F109" s="46"/>
      <c r="G109" s="31">
        <f>ROUND(SUM(G103:G108),5)</f>
        <v>12188.97</v>
      </c>
      <c r="H109" s="46"/>
      <c r="I109" s="31">
        <f>ROUND(SUM(I103:I108),5)</f>
        <v>11465.59</v>
      </c>
      <c r="J109" s="46"/>
      <c r="K109" s="31">
        <f>ROUND(SUM(K103:K108),5)</f>
        <v>11205.96</v>
      </c>
      <c r="L109" s="32"/>
      <c r="M109" s="48">
        <f t="shared" si="7"/>
        <v>11582.429999999998</v>
      </c>
    </row>
    <row r="110" spans="1:13" x14ac:dyDescent="0.25">
      <c r="A110" s="45" t="s">
        <v>198</v>
      </c>
      <c r="B110" s="45"/>
      <c r="C110" s="45"/>
      <c r="D110" s="45"/>
      <c r="E110" s="31"/>
      <c r="F110" s="46"/>
      <c r="G110" s="31"/>
      <c r="H110" s="46"/>
      <c r="I110" s="31"/>
      <c r="J110" s="46"/>
      <c r="K110" s="31"/>
      <c r="L110" s="32"/>
      <c r="M110" s="48"/>
    </row>
    <row r="111" spans="1:13" x14ac:dyDescent="0.25">
      <c r="A111" s="45"/>
      <c r="B111" s="45" t="s">
        <v>199</v>
      </c>
      <c r="C111" s="45"/>
      <c r="D111" s="45"/>
      <c r="E111" s="31"/>
      <c r="F111" s="46"/>
      <c r="G111" s="31"/>
      <c r="H111" s="46"/>
      <c r="I111" s="31"/>
      <c r="J111" s="46"/>
      <c r="K111" s="31"/>
      <c r="L111" s="32"/>
      <c r="M111" s="48"/>
    </row>
    <row r="112" spans="1:13" x14ac:dyDescent="0.25">
      <c r="A112" s="45"/>
      <c r="B112" s="45"/>
      <c r="C112" s="45" t="s">
        <v>200</v>
      </c>
      <c r="D112" s="45"/>
      <c r="E112" s="31">
        <v>68880.240000000005</v>
      </c>
      <c r="F112" s="46"/>
      <c r="G112" s="31">
        <v>69691.28</v>
      </c>
      <c r="H112" s="46"/>
      <c r="I112" s="31">
        <v>122544.87</v>
      </c>
      <c r="J112" s="46"/>
      <c r="K112" s="37">
        <v>61486.77</v>
      </c>
      <c r="L112" s="32"/>
      <c r="M112" s="48">
        <f t="shared" si="7"/>
        <v>80650.790000000008</v>
      </c>
    </row>
    <row r="113" spans="1:13" ht="15.75" thickBot="1" x14ac:dyDescent="0.3">
      <c r="A113" s="45"/>
      <c r="B113" s="45"/>
      <c r="C113" s="45" t="s">
        <v>201</v>
      </c>
      <c r="D113" s="45"/>
      <c r="E113" s="34">
        <v>15246.89</v>
      </c>
      <c r="F113" s="46"/>
      <c r="G113" s="34">
        <v>15352.81</v>
      </c>
      <c r="H113" s="46"/>
      <c r="I113" s="34">
        <v>14032.96</v>
      </c>
      <c r="J113" s="46"/>
      <c r="K113" s="34">
        <v>15163.56</v>
      </c>
      <c r="L113" s="32"/>
      <c r="M113" s="48">
        <f t="shared" si="7"/>
        <v>14949.054999999998</v>
      </c>
    </row>
    <row r="114" spans="1:13" x14ac:dyDescent="0.25">
      <c r="A114" s="45"/>
      <c r="B114" s="45" t="s">
        <v>202</v>
      </c>
      <c r="C114" s="45"/>
      <c r="D114" s="45"/>
      <c r="E114" s="31">
        <f>ROUND(SUM(E111:E113),5)</f>
        <v>84127.13</v>
      </c>
      <c r="F114" s="46"/>
      <c r="G114" s="31">
        <f>ROUND(SUM(G111:G113),5)</f>
        <v>85044.09</v>
      </c>
      <c r="H114" s="46"/>
      <c r="I114" s="31">
        <f>ROUND(SUM(I111:I113),5)</f>
        <v>136577.82999999999</v>
      </c>
      <c r="J114" s="46"/>
      <c r="K114" s="31">
        <f>ROUND(SUM(K111:K113),5)</f>
        <v>76650.33</v>
      </c>
      <c r="L114" s="32"/>
      <c r="M114" s="48">
        <f t="shared" si="7"/>
        <v>95599.845000000001</v>
      </c>
    </row>
    <row r="115" spans="1:13" x14ac:dyDescent="0.25">
      <c r="A115" s="45"/>
      <c r="B115" s="45" t="s">
        <v>203</v>
      </c>
      <c r="C115" s="45"/>
      <c r="D115" s="45"/>
      <c r="E115" s="31"/>
      <c r="F115" s="46"/>
      <c r="G115" s="31"/>
      <c r="H115" s="46"/>
      <c r="I115" s="31"/>
      <c r="J115" s="46"/>
      <c r="K115" s="31"/>
      <c r="L115" s="32"/>
      <c r="M115" s="48"/>
    </row>
    <row r="116" spans="1:13" ht="15.75" thickBot="1" x14ac:dyDescent="0.3">
      <c r="A116" s="45"/>
      <c r="B116" s="45"/>
      <c r="C116" s="45" t="s">
        <v>204</v>
      </c>
      <c r="D116" s="45"/>
      <c r="E116" s="31">
        <v>325</v>
      </c>
      <c r="F116" s="46"/>
      <c r="G116" s="31">
        <v>0</v>
      </c>
      <c r="H116" s="46"/>
      <c r="I116" s="31">
        <v>0</v>
      </c>
      <c r="J116" s="46"/>
      <c r="K116" s="31">
        <v>0</v>
      </c>
      <c r="L116" s="32"/>
      <c r="M116" s="48">
        <f t="shared" si="7"/>
        <v>81.25</v>
      </c>
    </row>
    <row r="117" spans="1:13" ht="15.75" thickBot="1" x14ac:dyDescent="0.3">
      <c r="A117" s="45"/>
      <c r="B117" s="45" t="s">
        <v>205</v>
      </c>
      <c r="C117" s="45"/>
      <c r="D117" s="45"/>
      <c r="E117" s="38">
        <f>ROUND(SUM(E115:E116),5)</f>
        <v>325</v>
      </c>
      <c r="F117" s="46"/>
      <c r="G117" s="38">
        <f>ROUND(SUM(G115:G116),5)</f>
        <v>0</v>
      </c>
      <c r="H117" s="46"/>
      <c r="I117" s="38">
        <f>ROUND(SUM(I115:I116),5)</f>
        <v>0</v>
      </c>
      <c r="J117" s="46"/>
      <c r="K117" s="38">
        <f>ROUND(SUM(K115:K116),5)</f>
        <v>0</v>
      </c>
      <c r="L117" s="32"/>
      <c r="M117" s="48">
        <f t="shared" si="7"/>
        <v>81.25</v>
      </c>
    </row>
    <row r="118" spans="1:13" x14ac:dyDescent="0.25">
      <c r="A118" s="45" t="s">
        <v>206</v>
      </c>
      <c r="B118" s="45"/>
      <c r="C118" s="45"/>
      <c r="D118" s="45"/>
      <c r="E118" s="31">
        <f>ROUND(E110+E114+E117,5)</f>
        <v>84452.13</v>
      </c>
      <c r="F118" s="46"/>
      <c r="G118" s="31">
        <f>ROUND(G110+G114+G117,5)</f>
        <v>85044.09</v>
      </c>
      <c r="H118" s="46"/>
      <c r="I118" s="31">
        <f>ROUND(I110+I114+I117,5)</f>
        <v>136577.82999999999</v>
      </c>
      <c r="J118" s="46"/>
      <c r="K118" s="31">
        <f>ROUND(K110+K114+K117,5)</f>
        <v>76650.33</v>
      </c>
      <c r="L118" s="32"/>
      <c r="M118" s="48">
        <f t="shared" si="7"/>
        <v>95681.095000000001</v>
      </c>
    </row>
    <row r="119" spans="1:13" x14ac:dyDescent="0.25">
      <c r="A119" s="45" t="s">
        <v>207</v>
      </c>
      <c r="B119" s="45"/>
      <c r="C119" s="45"/>
      <c r="D119" s="45"/>
      <c r="E119" s="31">
        <v>5989</v>
      </c>
      <c r="F119" s="46"/>
      <c r="G119" s="31">
        <v>6328</v>
      </c>
      <c r="H119" s="46"/>
      <c r="I119" s="31">
        <v>6370</v>
      </c>
      <c r="J119" s="46"/>
      <c r="K119" s="31">
        <v>3192</v>
      </c>
      <c r="L119" s="32"/>
      <c r="M119" s="48">
        <f t="shared" si="7"/>
        <v>5469.75</v>
      </c>
    </row>
    <row r="120" spans="1:13" x14ac:dyDescent="0.25">
      <c r="A120" s="45" t="s">
        <v>208</v>
      </c>
      <c r="B120" s="45"/>
      <c r="C120" s="45"/>
      <c r="D120" s="45"/>
      <c r="E120" s="31"/>
      <c r="F120" s="46"/>
      <c r="G120" s="31"/>
      <c r="H120" s="46"/>
      <c r="I120" s="31"/>
      <c r="J120" s="46"/>
      <c r="K120" s="31"/>
      <c r="L120" s="32"/>
      <c r="M120" s="48"/>
    </row>
    <row r="121" spans="1:13" x14ac:dyDescent="0.25">
      <c r="A121" s="45"/>
      <c r="B121" s="45" t="s">
        <v>209</v>
      </c>
      <c r="C121" s="45"/>
      <c r="D121" s="45"/>
      <c r="E121" s="31"/>
      <c r="F121" s="46"/>
      <c r="G121" s="31"/>
      <c r="H121" s="46"/>
      <c r="I121" s="31"/>
      <c r="J121" s="46"/>
      <c r="K121" s="31"/>
      <c r="L121" s="32"/>
      <c r="M121" s="48"/>
    </row>
    <row r="122" spans="1:13" x14ac:dyDescent="0.25">
      <c r="A122" s="45"/>
      <c r="B122" s="45"/>
      <c r="C122" s="45" t="s">
        <v>210</v>
      </c>
      <c r="D122" s="45"/>
      <c r="E122" s="31">
        <v>96290.34</v>
      </c>
      <c r="F122" s="46"/>
      <c r="G122" s="31">
        <v>97059.78</v>
      </c>
      <c r="H122" s="46"/>
      <c r="I122" s="31">
        <v>76491.48</v>
      </c>
      <c r="J122" s="46"/>
      <c r="K122" s="31">
        <v>71653.289999999994</v>
      </c>
      <c r="L122" s="32"/>
      <c r="M122" s="48">
        <f t="shared" si="7"/>
        <v>85373.722499999989</v>
      </c>
    </row>
    <row r="123" spans="1:13" x14ac:dyDescent="0.25">
      <c r="A123" s="45"/>
      <c r="B123" s="45"/>
      <c r="C123" s="45" t="s">
        <v>211</v>
      </c>
      <c r="D123" s="45"/>
      <c r="E123" s="31">
        <v>1504.14</v>
      </c>
      <c r="F123" s="46"/>
      <c r="G123" s="31">
        <v>1772</v>
      </c>
      <c r="H123" s="46"/>
      <c r="I123" s="31">
        <v>1198.24</v>
      </c>
      <c r="J123" s="46"/>
      <c r="K123" s="31">
        <v>998.97</v>
      </c>
      <c r="L123" s="32"/>
      <c r="M123" s="48">
        <f t="shared" si="7"/>
        <v>1368.3375000000001</v>
      </c>
    </row>
    <row r="124" spans="1:13" x14ac:dyDescent="0.25">
      <c r="A124" s="45"/>
      <c r="B124" s="45"/>
      <c r="C124" s="45" t="s">
        <v>212</v>
      </c>
      <c r="D124" s="45"/>
      <c r="E124" s="31">
        <v>4918.7700000000004</v>
      </c>
      <c r="F124" s="46"/>
      <c r="G124" s="31">
        <v>6451.17</v>
      </c>
      <c r="H124" s="46"/>
      <c r="I124" s="31">
        <v>6549.29</v>
      </c>
      <c r="J124" s="46"/>
      <c r="K124" s="31">
        <v>5665.82</v>
      </c>
      <c r="L124" s="32"/>
      <c r="M124" s="48">
        <f t="shared" si="7"/>
        <v>5896.2624999999998</v>
      </c>
    </row>
    <row r="125" spans="1:13" ht="15.75" thickBot="1" x14ac:dyDescent="0.3">
      <c r="A125" s="45"/>
      <c r="B125" s="45"/>
      <c r="C125" s="45" t="s">
        <v>213</v>
      </c>
      <c r="D125" s="45"/>
      <c r="E125" s="34">
        <v>0</v>
      </c>
      <c r="F125" s="46"/>
      <c r="G125" s="34">
        <v>0</v>
      </c>
      <c r="H125" s="46"/>
      <c r="I125" s="34">
        <v>6164.42</v>
      </c>
      <c r="J125" s="46"/>
      <c r="K125" s="34">
        <v>0</v>
      </c>
      <c r="L125" s="32"/>
      <c r="M125" s="48">
        <f t="shared" si="7"/>
        <v>1541.105</v>
      </c>
    </row>
    <row r="126" spans="1:13" x14ac:dyDescent="0.25">
      <c r="A126" s="45"/>
      <c r="B126" s="45" t="s">
        <v>214</v>
      </c>
      <c r="C126" s="45"/>
      <c r="D126" s="45"/>
      <c r="E126" s="31">
        <f>ROUND(SUM(E121:E125),5)</f>
        <v>102713.25</v>
      </c>
      <c r="F126" s="46"/>
      <c r="G126" s="31">
        <f>ROUND(SUM(G121:G125),5)</f>
        <v>105282.95</v>
      </c>
      <c r="H126" s="46"/>
      <c r="I126" s="31">
        <f>ROUND(SUM(I121:I125),5)</f>
        <v>90403.43</v>
      </c>
      <c r="J126" s="46"/>
      <c r="K126" s="31">
        <f>ROUND(SUM(K121:K125),5)</f>
        <v>78318.080000000002</v>
      </c>
      <c r="L126" s="32"/>
      <c r="M126" s="48">
        <f t="shared" si="7"/>
        <v>94179.427500000005</v>
      </c>
    </row>
    <row r="127" spans="1:13" x14ac:dyDescent="0.25">
      <c r="A127" s="45"/>
      <c r="B127" s="45" t="s">
        <v>215</v>
      </c>
      <c r="C127" s="45"/>
      <c r="D127" s="45"/>
      <c r="E127" s="31">
        <v>37295.26</v>
      </c>
      <c r="F127" s="46"/>
      <c r="G127" s="31">
        <v>17741.36</v>
      </c>
      <c r="H127" s="46"/>
      <c r="I127" s="31">
        <v>786.56</v>
      </c>
      <c r="J127" s="46"/>
      <c r="K127" s="31">
        <v>4015.98</v>
      </c>
      <c r="L127" s="32"/>
      <c r="M127" s="48">
        <f t="shared" si="7"/>
        <v>14959.79</v>
      </c>
    </row>
    <row r="128" spans="1:13" x14ac:dyDescent="0.25">
      <c r="A128" s="45"/>
      <c r="B128" s="45" t="s">
        <v>216</v>
      </c>
      <c r="C128" s="45"/>
      <c r="D128" s="45"/>
      <c r="E128" s="31">
        <v>0</v>
      </c>
      <c r="F128" s="46"/>
      <c r="G128" s="31">
        <v>3070.55</v>
      </c>
      <c r="H128" s="46"/>
      <c r="I128" s="31">
        <v>2989.78</v>
      </c>
      <c r="J128" s="46"/>
      <c r="K128" s="31">
        <v>0</v>
      </c>
      <c r="L128" s="32"/>
      <c r="M128" s="48">
        <f t="shared" si="7"/>
        <v>1515.0825</v>
      </c>
    </row>
    <row r="129" spans="1:13" x14ac:dyDescent="0.25">
      <c r="A129" s="45"/>
      <c r="B129" s="45" t="s">
        <v>217</v>
      </c>
      <c r="C129" s="45"/>
      <c r="D129" s="45"/>
      <c r="E129" s="31">
        <v>766.85</v>
      </c>
      <c r="F129" s="46"/>
      <c r="G129" s="31">
        <v>926.25</v>
      </c>
      <c r="H129" s="46"/>
      <c r="I129" s="31">
        <v>424.9</v>
      </c>
      <c r="J129" s="46"/>
      <c r="K129" s="31">
        <v>111.85</v>
      </c>
      <c r="L129" s="32"/>
      <c r="M129" s="48">
        <f t="shared" si="7"/>
        <v>557.46249999999998</v>
      </c>
    </row>
    <row r="130" spans="1:13" x14ac:dyDescent="0.25">
      <c r="A130" s="45"/>
      <c r="B130" s="45" t="s">
        <v>218</v>
      </c>
      <c r="C130" s="45"/>
      <c r="D130" s="45"/>
      <c r="E130" s="31">
        <v>2899.34</v>
      </c>
      <c r="F130" s="46"/>
      <c r="G130" s="31">
        <v>4669.45</v>
      </c>
      <c r="H130" s="46"/>
      <c r="I130" s="31">
        <v>2514.6799999999998</v>
      </c>
      <c r="J130" s="46"/>
      <c r="K130" s="31">
        <v>5130.97</v>
      </c>
      <c r="L130" s="32"/>
      <c r="M130" s="48">
        <f t="shared" si="7"/>
        <v>3803.6099999999997</v>
      </c>
    </row>
    <row r="131" spans="1:13" x14ac:dyDescent="0.25">
      <c r="A131" s="45"/>
      <c r="B131" s="45" t="s">
        <v>219</v>
      </c>
      <c r="C131" s="45"/>
      <c r="D131" s="45"/>
      <c r="E131" s="31">
        <v>74940.59</v>
      </c>
      <c r="F131" s="46"/>
      <c r="G131" s="31">
        <v>36123.53</v>
      </c>
      <c r="H131" s="46"/>
      <c r="I131" s="31">
        <v>41892.25</v>
      </c>
      <c r="J131" s="46"/>
      <c r="K131" s="31">
        <v>18302.400000000001</v>
      </c>
      <c r="L131" s="32"/>
      <c r="M131" s="48">
        <f t="shared" si="7"/>
        <v>42814.692499999997</v>
      </c>
    </row>
    <row r="132" spans="1:13" x14ac:dyDescent="0.25">
      <c r="A132" s="45"/>
      <c r="B132" s="45" t="s">
        <v>220</v>
      </c>
      <c r="C132" s="45"/>
      <c r="D132" s="45"/>
      <c r="E132" s="31"/>
      <c r="F132" s="46"/>
      <c r="G132" s="31"/>
      <c r="H132" s="46"/>
      <c r="I132" s="31"/>
      <c r="J132" s="46"/>
      <c r="K132" s="31"/>
      <c r="L132" s="32"/>
      <c r="M132" s="48"/>
    </row>
    <row r="133" spans="1:13" x14ac:dyDescent="0.25">
      <c r="A133" s="45"/>
      <c r="B133" s="45"/>
      <c r="C133" s="45" t="s">
        <v>221</v>
      </c>
      <c r="D133" s="45"/>
      <c r="E133" s="31">
        <v>3076.32</v>
      </c>
      <c r="F133" s="46"/>
      <c r="G133" s="31">
        <v>68342.2</v>
      </c>
      <c r="H133" s="46"/>
      <c r="I133" s="31">
        <v>40094.42</v>
      </c>
      <c r="J133" s="46"/>
      <c r="K133" s="31">
        <v>30753.53</v>
      </c>
      <c r="L133" s="32"/>
      <c r="M133" s="48">
        <f t="shared" si="7"/>
        <v>35566.6175</v>
      </c>
    </row>
    <row r="134" spans="1:13" ht="15.75" thickBot="1" x14ac:dyDescent="0.3">
      <c r="A134" s="45"/>
      <c r="B134" s="45"/>
      <c r="C134" s="45" t="s">
        <v>222</v>
      </c>
      <c r="D134" s="45"/>
      <c r="E134" s="31">
        <v>220340.32</v>
      </c>
      <c r="F134" s="46"/>
      <c r="G134" s="31">
        <v>172000</v>
      </c>
      <c r="H134" s="46"/>
      <c r="I134" s="31">
        <v>141271.20000000001</v>
      </c>
      <c r="J134" s="46"/>
      <c r="K134" s="31">
        <v>146653.76999999999</v>
      </c>
      <c r="L134" s="32"/>
      <c r="M134" s="48">
        <f t="shared" si="7"/>
        <v>170066.32250000001</v>
      </c>
    </row>
    <row r="135" spans="1:13" ht="15.75" thickBot="1" x14ac:dyDescent="0.3">
      <c r="A135" s="45"/>
      <c r="B135" s="45" t="s">
        <v>223</v>
      </c>
      <c r="C135" s="45"/>
      <c r="D135" s="45"/>
      <c r="E135" s="38">
        <f>ROUND(SUM(E132:E134),5)</f>
        <v>223416.64</v>
      </c>
      <c r="F135" s="46"/>
      <c r="G135" s="38">
        <f>ROUND(SUM(G132:G134),5)</f>
        <v>240342.2</v>
      </c>
      <c r="H135" s="46"/>
      <c r="I135" s="38">
        <f>ROUND(SUM(I132:I134),5)</f>
        <v>181365.62</v>
      </c>
      <c r="J135" s="46"/>
      <c r="K135" s="38">
        <f>ROUND(SUM(K132:K134),5)</f>
        <v>177407.3</v>
      </c>
      <c r="L135" s="32"/>
      <c r="M135" s="48">
        <f t="shared" si="7"/>
        <v>205632.94</v>
      </c>
    </row>
    <row r="136" spans="1:13" x14ac:dyDescent="0.25">
      <c r="A136" s="45" t="s">
        <v>224</v>
      </c>
      <c r="B136" s="45"/>
      <c r="C136" s="45"/>
      <c r="D136" s="45"/>
      <c r="E136" s="31">
        <f>ROUND(E120+SUM(E126:E131)+E135,5)</f>
        <v>442031.93</v>
      </c>
      <c r="F136" s="46"/>
      <c r="G136" s="31">
        <f>ROUND(G120+SUM(G126:G131)+G135,5)</f>
        <v>408156.29</v>
      </c>
      <c r="H136" s="46"/>
      <c r="I136" s="31">
        <f>ROUND(I120+SUM(I126:I131)+I135,5)</f>
        <v>320377.21999999997</v>
      </c>
      <c r="J136" s="46"/>
      <c r="K136" s="31">
        <f>ROUND(K120+SUM(K126:K131)+K135,5)</f>
        <v>283286.58</v>
      </c>
      <c r="L136" s="32"/>
      <c r="M136" s="48">
        <f t="shared" si="7"/>
        <v>363463.005</v>
      </c>
    </row>
    <row r="137" spans="1:13" x14ac:dyDescent="0.25">
      <c r="A137" s="45" t="s">
        <v>225</v>
      </c>
      <c r="B137" s="45"/>
      <c r="C137" s="45"/>
      <c r="D137" s="45"/>
      <c r="E137" s="31"/>
      <c r="F137" s="46"/>
      <c r="G137" s="31"/>
      <c r="H137" s="46"/>
      <c r="I137" s="31"/>
      <c r="J137" s="46"/>
      <c r="K137" s="31"/>
      <c r="L137" s="32"/>
      <c r="M137" s="48"/>
    </row>
    <row r="138" spans="1:13" x14ac:dyDescent="0.25">
      <c r="A138" s="45"/>
      <c r="B138" s="45" t="s">
        <v>226</v>
      </c>
      <c r="C138" s="45"/>
      <c r="D138" s="45"/>
      <c r="E138" s="31">
        <v>0</v>
      </c>
      <c r="F138" s="46"/>
      <c r="G138" s="31">
        <v>0</v>
      </c>
      <c r="H138" s="46"/>
      <c r="I138" s="31">
        <v>225</v>
      </c>
      <c r="J138" s="46"/>
      <c r="K138" s="31">
        <v>250</v>
      </c>
      <c r="L138" s="32"/>
      <c r="M138" s="48">
        <f t="shared" ref="M138:M158" si="8">AVERAGE(E138:L138)</f>
        <v>118.75</v>
      </c>
    </row>
    <row r="139" spans="1:13" x14ac:dyDescent="0.25">
      <c r="A139" s="45"/>
      <c r="B139" s="45" t="s">
        <v>227</v>
      </c>
      <c r="C139" s="45"/>
      <c r="D139" s="45"/>
      <c r="E139" s="31">
        <v>750</v>
      </c>
      <c r="F139" s="46"/>
      <c r="G139" s="31">
        <v>750</v>
      </c>
      <c r="H139" s="46"/>
      <c r="I139" s="31">
        <v>750</v>
      </c>
      <c r="J139" s="46"/>
      <c r="K139" s="37">
        <v>0</v>
      </c>
      <c r="L139" s="32"/>
      <c r="M139" s="48">
        <f t="shared" si="8"/>
        <v>562.5</v>
      </c>
    </row>
    <row r="140" spans="1:13" ht="15.75" thickBot="1" x14ac:dyDescent="0.3">
      <c r="A140" s="45"/>
      <c r="B140" s="45" t="s">
        <v>228</v>
      </c>
      <c r="C140" s="45"/>
      <c r="D140" s="45"/>
      <c r="E140" s="34">
        <v>650</v>
      </c>
      <c r="F140" s="46"/>
      <c r="G140" s="34">
        <v>650</v>
      </c>
      <c r="H140" s="46"/>
      <c r="I140" s="34">
        <v>650</v>
      </c>
      <c r="J140" s="46"/>
      <c r="K140" s="34">
        <v>650</v>
      </c>
      <c r="L140" s="32"/>
      <c r="M140" s="48">
        <f t="shared" si="8"/>
        <v>650</v>
      </c>
    </row>
    <row r="141" spans="1:13" x14ac:dyDescent="0.25">
      <c r="A141" s="45" t="s">
        <v>229</v>
      </c>
      <c r="B141" s="45"/>
      <c r="C141" s="45"/>
      <c r="D141" s="45"/>
      <c r="E141" s="31">
        <f>ROUND(SUM(E137:E140),5)</f>
        <v>1400</v>
      </c>
      <c r="F141" s="46"/>
      <c r="G141" s="31">
        <f>ROUND(SUM(G137:G140),5)</f>
        <v>1400</v>
      </c>
      <c r="H141" s="46"/>
      <c r="I141" s="31">
        <f>ROUND(SUM(I137:I140),5)</f>
        <v>1625</v>
      </c>
      <c r="J141" s="46"/>
      <c r="K141" s="31">
        <f>ROUND(SUM(K137:K140),5)</f>
        <v>900</v>
      </c>
      <c r="L141" s="32"/>
      <c r="M141" s="48">
        <f t="shared" si="8"/>
        <v>1331.25</v>
      </c>
    </row>
    <row r="142" spans="1:13" x14ac:dyDescent="0.25">
      <c r="A142" s="45" t="s">
        <v>230</v>
      </c>
      <c r="B142" s="45"/>
      <c r="C142" s="45"/>
      <c r="D142" s="45"/>
      <c r="E142" s="31"/>
      <c r="F142" s="46"/>
      <c r="G142" s="31"/>
      <c r="H142" s="46"/>
      <c r="I142" s="31"/>
      <c r="J142" s="46"/>
      <c r="K142" s="31"/>
      <c r="L142" s="32"/>
      <c r="M142" s="48"/>
    </row>
    <row r="143" spans="1:13" x14ac:dyDescent="0.25">
      <c r="A143" s="45"/>
      <c r="B143" s="45" t="s">
        <v>231</v>
      </c>
      <c r="C143" s="45"/>
      <c r="D143" s="45"/>
      <c r="E143" s="31">
        <v>731.18</v>
      </c>
      <c r="F143" s="46"/>
      <c r="G143" s="31">
        <v>753.7</v>
      </c>
      <c r="H143" s="46"/>
      <c r="I143" s="31">
        <v>1851.95</v>
      </c>
      <c r="J143" s="46"/>
      <c r="K143" s="31">
        <v>1048.51</v>
      </c>
      <c r="L143" s="32"/>
      <c r="M143" s="48">
        <f t="shared" si="8"/>
        <v>1096.335</v>
      </c>
    </row>
    <row r="144" spans="1:13" x14ac:dyDescent="0.25">
      <c r="A144" s="45"/>
      <c r="B144" s="45" t="s">
        <v>232</v>
      </c>
      <c r="C144" s="45"/>
      <c r="D144" s="45"/>
      <c r="E144" s="31">
        <v>6132.16</v>
      </c>
      <c r="F144" s="46"/>
      <c r="G144" s="31">
        <v>6326.4</v>
      </c>
      <c r="H144" s="46"/>
      <c r="I144" s="31">
        <v>3283.11</v>
      </c>
      <c r="J144" s="46"/>
      <c r="K144" s="31">
        <v>4501.84</v>
      </c>
      <c r="L144" s="32"/>
      <c r="M144" s="48">
        <f t="shared" si="8"/>
        <v>5060.8775000000005</v>
      </c>
    </row>
    <row r="145" spans="1:13" ht="15.75" thickBot="1" x14ac:dyDescent="0.3">
      <c r="A145" s="45"/>
      <c r="B145" s="45" t="s">
        <v>233</v>
      </c>
      <c r="C145" s="45"/>
      <c r="D145" s="45"/>
      <c r="E145" s="34">
        <v>0</v>
      </c>
      <c r="F145" s="46"/>
      <c r="G145" s="34">
        <v>0</v>
      </c>
      <c r="H145" s="46"/>
      <c r="I145" s="34">
        <v>0</v>
      </c>
      <c r="J145" s="46"/>
      <c r="K145" s="35">
        <v>5502</v>
      </c>
      <c r="L145" s="32"/>
      <c r="M145" s="48">
        <f t="shared" si="8"/>
        <v>1375.5</v>
      </c>
    </row>
    <row r="146" spans="1:13" x14ac:dyDescent="0.25">
      <c r="A146" s="45" t="s">
        <v>234</v>
      </c>
      <c r="B146" s="45"/>
      <c r="C146" s="45"/>
      <c r="D146" s="45"/>
      <c r="E146" s="31">
        <f>ROUND(SUM(E142:E145),5)</f>
        <v>6863.34</v>
      </c>
      <c r="F146" s="46"/>
      <c r="G146" s="31">
        <f>ROUND(SUM(G142:G145),5)</f>
        <v>7080.1</v>
      </c>
      <c r="H146" s="46"/>
      <c r="I146" s="31">
        <f>ROUND(SUM(I142:I145),5)</f>
        <v>5135.0600000000004</v>
      </c>
      <c r="J146" s="46"/>
      <c r="K146" s="31">
        <f>ROUND(SUM(K142:K145),5)</f>
        <v>11052.35</v>
      </c>
      <c r="L146" s="32"/>
      <c r="M146" s="48">
        <f t="shared" si="8"/>
        <v>7532.7124999999996</v>
      </c>
    </row>
    <row r="147" spans="1:13" x14ac:dyDescent="0.25">
      <c r="A147" s="45" t="s">
        <v>235</v>
      </c>
      <c r="B147" s="45"/>
      <c r="C147" s="45"/>
      <c r="D147" s="45"/>
      <c r="E147" s="31"/>
      <c r="F147" s="46"/>
      <c r="G147" s="31"/>
      <c r="H147" s="46"/>
      <c r="I147" s="31"/>
      <c r="J147" s="46"/>
      <c r="K147" s="31"/>
      <c r="L147" s="32"/>
      <c r="M147" s="48"/>
    </row>
    <row r="148" spans="1:13" x14ac:dyDescent="0.25">
      <c r="A148" s="45"/>
      <c r="B148" s="45" t="s">
        <v>236</v>
      </c>
      <c r="C148" s="45"/>
      <c r="D148" s="45"/>
      <c r="E148" s="31">
        <v>10093</v>
      </c>
      <c r="F148" s="46"/>
      <c r="G148" s="31">
        <v>19233</v>
      </c>
      <c r="H148" s="46"/>
      <c r="I148" s="31">
        <v>15343</v>
      </c>
      <c r="J148" s="46"/>
      <c r="K148" s="37">
        <v>7287</v>
      </c>
      <c r="L148" s="32"/>
      <c r="M148" s="48">
        <f t="shared" si="8"/>
        <v>12989</v>
      </c>
    </row>
    <row r="149" spans="1:13" x14ac:dyDescent="0.25">
      <c r="A149" s="45"/>
      <c r="B149" s="45" t="s">
        <v>237</v>
      </c>
      <c r="C149" s="45"/>
      <c r="D149" s="45"/>
      <c r="E149" s="31">
        <v>7323.54</v>
      </c>
      <c r="F149" s="46"/>
      <c r="G149" s="31">
        <v>7996.11</v>
      </c>
      <c r="H149" s="46"/>
      <c r="I149" s="31">
        <v>8643.77</v>
      </c>
      <c r="J149" s="46"/>
      <c r="K149" s="31">
        <v>6725.7</v>
      </c>
      <c r="L149" s="32"/>
      <c r="M149" s="48">
        <f t="shared" si="8"/>
        <v>7672.28</v>
      </c>
    </row>
    <row r="150" spans="1:13" x14ac:dyDescent="0.25">
      <c r="A150" s="45"/>
      <c r="B150" s="45" t="s">
        <v>238</v>
      </c>
      <c r="C150" s="45"/>
      <c r="D150" s="45"/>
      <c r="E150" s="31">
        <v>54517.43</v>
      </c>
      <c r="F150" s="46"/>
      <c r="G150" s="31">
        <v>47580.23</v>
      </c>
      <c r="H150" s="46"/>
      <c r="I150" s="31">
        <v>33419.629999999997</v>
      </c>
      <c r="J150" s="46"/>
      <c r="K150" s="31">
        <v>33244.379999999997</v>
      </c>
      <c r="L150" s="32"/>
      <c r="M150" s="48">
        <f t="shared" si="8"/>
        <v>42190.417500000003</v>
      </c>
    </row>
    <row r="151" spans="1:13" x14ac:dyDescent="0.25">
      <c r="A151" s="45"/>
      <c r="B151" s="45" t="s">
        <v>239</v>
      </c>
      <c r="C151" s="45"/>
      <c r="D151" s="45"/>
      <c r="E151" s="31">
        <v>450</v>
      </c>
      <c r="F151" s="46"/>
      <c r="G151" s="31">
        <v>450</v>
      </c>
      <c r="H151" s="46"/>
      <c r="I151" s="31">
        <v>575</v>
      </c>
      <c r="J151" s="46"/>
      <c r="K151" s="31">
        <v>0</v>
      </c>
      <c r="L151" s="32"/>
      <c r="M151" s="48">
        <f t="shared" si="8"/>
        <v>368.75</v>
      </c>
    </row>
    <row r="152" spans="1:13" ht="15.75" thickBot="1" x14ac:dyDescent="0.3">
      <c r="A152" s="45"/>
      <c r="B152" s="45" t="s">
        <v>240</v>
      </c>
      <c r="C152" s="45"/>
      <c r="D152" s="45"/>
      <c r="E152" s="34">
        <v>535.67999999999995</v>
      </c>
      <c r="F152" s="46"/>
      <c r="G152" s="34">
        <v>535.67999999999995</v>
      </c>
      <c r="H152" s="46"/>
      <c r="I152" s="34">
        <v>297.45999999999998</v>
      </c>
      <c r="J152" s="46"/>
      <c r="K152" s="34">
        <v>0</v>
      </c>
      <c r="L152" s="32"/>
      <c r="M152" s="48">
        <f t="shared" si="8"/>
        <v>342.20499999999998</v>
      </c>
    </row>
    <row r="153" spans="1:13" x14ac:dyDescent="0.25">
      <c r="A153" s="45" t="s">
        <v>241</v>
      </c>
      <c r="B153" s="45"/>
      <c r="C153" s="45"/>
      <c r="D153" s="45"/>
      <c r="E153" s="31">
        <f>ROUND(SUM(E147:E152),5)</f>
        <v>72919.649999999994</v>
      </c>
      <c r="F153" s="46"/>
      <c r="G153" s="31">
        <f>ROUND(SUM(G147:G152),5)</f>
        <v>75795.02</v>
      </c>
      <c r="H153" s="46"/>
      <c r="I153" s="31">
        <f>ROUND(SUM(I147:I152),5)</f>
        <v>58278.86</v>
      </c>
      <c r="J153" s="46"/>
      <c r="K153" s="31">
        <f>ROUND(SUM(K147:K152),5)</f>
        <v>47257.08</v>
      </c>
      <c r="L153" s="32"/>
      <c r="M153" s="48">
        <f t="shared" si="8"/>
        <v>63562.652499999997</v>
      </c>
    </row>
    <row r="154" spans="1:13" x14ac:dyDescent="0.25">
      <c r="A154" s="45" t="s">
        <v>242</v>
      </c>
      <c r="B154" s="45"/>
      <c r="C154" s="45"/>
      <c r="D154" s="45"/>
      <c r="E154" s="31">
        <v>443.12</v>
      </c>
      <c r="F154" s="46"/>
      <c r="G154" s="31">
        <v>90</v>
      </c>
      <c r="H154" s="46"/>
      <c r="I154" s="31">
        <v>0</v>
      </c>
      <c r="J154" s="46"/>
      <c r="K154" s="31">
        <v>0</v>
      </c>
      <c r="L154" s="32"/>
      <c r="M154" s="48">
        <f t="shared" si="8"/>
        <v>133.28</v>
      </c>
    </row>
    <row r="155" spans="1:13" x14ac:dyDescent="0.25">
      <c r="A155" s="45" t="s">
        <v>243</v>
      </c>
      <c r="B155" s="45"/>
      <c r="C155" s="45"/>
      <c r="D155" s="45"/>
      <c r="E155" s="31">
        <v>15302.61</v>
      </c>
      <c r="F155" s="46"/>
      <c r="G155" s="31">
        <v>15824.27</v>
      </c>
      <c r="H155" s="46"/>
      <c r="I155" s="31">
        <v>13755.71</v>
      </c>
      <c r="J155" s="46"/>
      <c r="K155" s="31">
        <v>12297</v>
      </c>
      <c r="L155" s="32"/>
      <c r="M155" s="48">
        <f t="shared" si="8"/>
        <v>14294.897499999999</v>
      </c>
    </row>
    <row r="156" spans="1:13" ht="15.75" thickBot="1" x14ac:dyDescent="0.3">
      <c r="A156" s="45" t="s">
        <v>244</v>
      </c>
      <c r="B156" s="45"/>
      <c r="C156" s="45"/>
      <c r="D156" s="45"/>
      <c r="E156" s="31">
        <v>5.45</v>
      </c>
      <c r="F156" s="46"/>
      <c r="G156" s="31">
        <v>-0.43</v>
      </c>
      <c r="H156" s="46"/>
      <c r="I156" s="31">
        <v>-0.41</v>
      </c>
      <c r="J156" s="46"/>
      <c r="K156" s="31">
        <v>0</v>
      </c>
      <c r="L156" s="32"/>
      <c r="M156" s="48">
        <f t="shared" si="8"/>
        <v>1.1525000000000001</v>
      </c>
    </row>
    <row r="157" spans="1:13" ht="15.75" thickBot="1" x14ac:dyDescent="0.3">
      <c r="A157" s="55" t="s">
        <v>245</v>
      </c>
      <c r="B157" s="55"/>
      <c r="C157" s="55"/>
      <c r="D157" s="55"/>
      <c r="E157" s="56">
        <f>ROUND(E71+E94+E102+E109+SUM(E118:E119)+E136+E141+E146+SUM(E153:E156),5)</f>
        <v>699428.12</v>
      </c>
      <c r="F157" s="57"/>
      <c r="G157" s="56">
        <f>ROUND(G71+G94+G102+G109+SUM(G118:G119)+G136+G141+G146+SUM(G153:G156),5)</f>
        <v>669210.68999999994</v>
      </c>
      <c r="H157" s="57"/>
      <c r="I157" s="56">
        <f>ROUND(I71+I94+I102+I109+SUM(I118:I119)+I136+I141+I146+SUM(I153:I156),5)</f>
        <v>620339.51</v>
      </c>
      <c r="J157" s="57"/>
      <c r="K157" s="56">
        <f>ROUND(K71+K94+K102+K109+SUM(K118:K119)+K136+K141+K146+SUM(K153:K156),5)</f>
        <v>519986.5</v>
      </c>
      <c r="L157" s="46"/>
      <c r="M157" s="48">
        <f t="shared" si="8"/>
        <v>627241.20500000007</v>
      </c>
    </row>
    <row r="158" spans="1:13" ht="15.75" thickBot="1" x14ac:dyDescent="0.3">
      <c r="A158" s="58" t="s">
        <v>246</v>
      </c>
      <c r="B158" s="58"/>
      <c r="C158" s="58"/>
      <c r="D158" s="58"/>
      <c r="E158" s="59">
        <f>ROUND(E70-E157,5)</f>
        <v>-75176.05</v>
      </c>
      <c r="F158" s="58"/>
      <c r="G158" s="59">
        <f>ROUND(G70-G157,5)</f>
        <v>31448.03</v>
      </c>
      <c r="H158" s="58"/>
      <c r="I158" s="59">
        <f>ROUND(I70-I157,5)</f>
        <v>127142.17</v>
      </c>
      <c r="J158" s="58"/>
      <c r="K158" s="59">
        <f>ROUND(K70-K157,5)</f>
        <v>99661.49</v>
      </c>
      <c r="L158" s="51"/>
      <c r="M158" s="48">
        <f t="shared" si="8"/>
        <v>45768.91</v>
      </c>
    </row>
    <row r="159" spans="1:13" s="39" customFormat="1" ht="15.75" thickTop="1" x14ac:dyDescent="0.25">
      <c r="E159"/>
      <c r="F159" s="60"/>
      <c r="G159"/>
      <c r="H159" s="60"/>
      <c r="I159"/>
      <c r="J159" s="60"/>
      <c r="K159"/>
      <c r="L159" s="36"/>
      <c r="M159" s="33"/>
    </row>
  </sheetData>
  <pageMargins left="0.25" right="0.25" top="0.75" bottom="0.75" header="0.3" footer="0.3"/>
  <pageSetup fitToHeight="0" orientation="portrait" r:id="rId1"/>
  <headerFooter>
    <oddHeader>&amp;L&amp;"Arial,Bold"&amp;8 8:18 AM
 09/18/19
 Accrual Basis&amp;C&amp;"Arial,Bold"&amp;10 Centre Township Board of Supervisors 
 Multi period Profit and Loss account
 January 2016 through December 2019</oddHeader>
    <oddFooter>&amp;R&amp;"Arial,Bold"&amp;8 Page &amp;P of &amp;N&amp;L&amp;"Arial,Bold"&amp;8 Compiled by - Consultants 'R' Us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Worksheet</vt:lpstr>
      <vt:lpstr>Sheet1</vt:lpstr>
      <vt:lpstr>'Budget Worksheet'!Print_Area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ndusharm</dc:creator>
  <cp:lastModifiedBy>dmcpherson</cp:lastModifiedBy>
  <cp:lastPrinted>2019-11-12T16:58:14Z</cp:lastPrinted>
  <dcterms:created xsi:type="dcterms:W3CDTF">2017-09-20T17:49:55Z</dcterms:created>
  <dcterms:modified xsi:type="dcterms:W3CDTF">2020-01-24T14:02:06Z</dcterms:modified>
</cp:coreProperties>
</file>